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BS" sheetId="1" r:id="rId1"/>
    <sheet name="IS " sheetId="2" r:id="rId2"/>
    <sheet name="Equity" sheetId="3" r:id="rId3"/>
    <sheet name="CF" sheetId="4" r:id="rId4"/>
  </sheets>
  <definedNames>
    <definedName name="_xlnm.Print_Area" localSheetId="0">'BS'!$A$1:$G$63</definedName>
  </definedNames>
  <calcPr fullCalcOnLoad="1"/>
</workbook>
</file>

<file path=xl/sharedStrings.xml><?xml version="1.0" encoding="utf-8"?>
<sst xmlns="http://schemas.openxmlformats.org/spreadsheetml/2006/main" count="214" uniqueCount="168">
  <si>
    <t>Condensed consolidated income statements</t>
  </si>
  <si>
    <t>RM'000</t>
  </si>
  <si>
    <t>Revenue</t>
  </si>
  <si>
    <t>Profit before taxation</t>
  </si>
  <si>
    <t>Basic earnings per ordinary share (sen)</t>
  </si>
  <si>
    <t>Diluted earnings per ordinary share (sen)</t>
  </si>
  <si>
    <t>Net current assets</t>
  </si>
  <si>
    <t>Borrowings</t>
  </si>
  <si>
    <t>Trade and other payables</t>
  </si>
  <si>
    <t>Current liabilities</t>
  </si>
  <si>
    <t>Trade and other receivables</t>
  </si>
  <si>
    <t>Inventories</t>
  </si>
  <si>
    <t>Current assets</t>
  </si>
  <si>
    <t>Property, plant and equipment</t>
  </si>
  <si>
    <t>Financed by:</t>
  </si>
  <si>
    <t>Capital and reserves</t>
  </si>
  <si>
    <t>Share capital</t>
  </si>
  <si>
    <t>Long term and deferred liabilities</t>
  </si>
  <si>
    <t>Deferred taxation</t>
  </si>
  <si>
    <t>Retained profits</t>
  </si>
  <si>
    <t>Share premium</t>
  </si>
  <si>
    <t>Cost of sales</t>
  </si>
  <si>
    <t>Gross Profit</t>
  </si>
  <si>
    <t>Administrative expenses</t>
  </si>
  <si>
    <t>Investment income</t>
  </si>
  <si>
    <t>Other receivables</t>
  </si>
  <si>
    <t>Timber concession</t>
  </si>
  <si>
    <t>Interest expenses</t>
  </si>
  <si>
    <t>Deposits, cash and bank balances</t>
  </si>
  <si>
    <t>Provision for taxation</t>
  </si>
  <si>
    <t>Provision for retirement benefits</t>
  </si>
  <si>
    <t>Company No: 419232-K</t>
  </si>
  <si>
    <t xml:space="preserve">TA ANN HOLDINGS BERHAD </t>
  </si>
  <si>
    <t>(Incorporated in Malaysia)</t>
  </si>
  <si>
    <t>Deferred tax assets</t>
  </si>
  <si>
    <t>TA ANN HOLDINGS BERHAD</t>
  </si>
  <si>
    <t>Condensed consolidated statement of changes in equity</t>
  </si>
  <si>
    <t>Share</t>
  </si>
  <si>
    <t xml:space="preserve">Retained </t>
  </si>
  <si>
    <t>capital</t>
  </si>
  <si>
    <t>premium</t>
  </si>
  <si>
    <t>profits</t>
  </si>
  <si>
    <t>Total</t>
  </si>
  <si>
    <t>Condensed consolidated cash flow statement</t>
  </si>
  <si>
    <t>31 December 2001</t>
  </si>
  <si>
    <t>Cash flows from operating activities</t>
  </si>
  <si>
    <t xml:space="preserve">Profit before taxation </t>
  </si>
  <si>
    <t>Adjustments for:</t>
  </si>
  <si>
    <t>Amortisation of plantation development expenditure</t>
  </si>
  <si>
    <t>Depreciation</t>
  </si>
  <si>
    <t>Interest income</t>
  </si>
  <si>
    <t>Dividend income</t>
  </si>
  <si>
    <t>Operating profit before working capital changes</t>
  </si>
  <si>
    <t>(Increase)/Decrease in working capital:</t>
  </si>
  <si>
    <t>Cash generated from operations</t>
  </si>
  <si>
    <t>Interest paid</t>
  </si>
  <si>
    <t>Income tax paid</t>
  </si>
  <si>
    <t>Cash flows from investing activities</t>
  </si>
  <si>
    <t>Purchase of property, plant and equipment</t>
  </si>
  <si>
    <t>Proceeds from disposal of property, plant and equipment</t>
  </si>
  <si>
    <t>Plantation development expenditure incurred</t>
  </si>
  <si>
    <t>Interest received</t>
  </si>
  <si>
    <t>Dividends received</t>
  </si>
  <si>
    <t>Cash flows from financing activities</t>
  </si>
  <si>
    <t>Hire purchase interest paid</t>
  </si>
  <si>
    <t>Net cash used in investing activities</t>
  </si>
  <si>
    <t>Issuance of shares under ESOS</t>
  </si>
  <si>
    <t>Cash and cash equivalents at 1 January</t>
  </si>
  <si>
    <t>Amortisation of timber concession</t>
  </si>
  <si>
    <t>Retirement benefits</t>
  </si>
  <si>
    <t>Property, plant and equipment written off</t>
  </si>
  <si>
    <t>Current Quarter</t>
  </si>
  <si>
    <t>Cumulative Quarter</t>
  </si>
  <si>
    <t>Current Year</t>
  </si>
  <si>
    <t>To date</t>
  </si>
  <si>
    <t>Preceding Year</t>
  </si>
  <si>
    <t xml:space="preserve">Corresponding </t>
  </si>
  <si>
    <t>Period</t>
  </si>
  <si>
    <t>Quarter Ended</t>
  </si>
  <si>
    <t>Investment property</t>
  </si>
  <si>
    <t>Treasury shares</t>
  </si>
  <si>
    <t>Goodwill on consolidation</t>
  </si>
  <si>
    <t>Deferred income</t>
  </si>
  <si>
    <t>At 1 January 2005</t>
  </si>
  <si>
    <t>Treasury</t>
  </si>
  <si>
    <t>Shares</t>
  </si>
  <si>
    <t>Tax refunded</t>
  </si>
  <si>
    <t>Gain on disposal of property, plant and equipment</t>
  </si>
  <si>
    <t>Additions to land held for property development</t>
  </si>
  <si>
    <t>Proceeds from issuance of shares under ESOS</t>
  </si>
  <si>
    <t>Land held for property development</t>
  </si>
  <si>
    <t>1 January 2005 to</t>
  </si>
  <si>
    <t>Other investments</t>
  </si>
  <si>
    <t>Purchase of own shares</t>
  </si>
  <si>
    <t>31 December 2005</t>
  </si>
  <si>
    <t>Net assets per share (RM)</t>
  </si>
  <si>
    <t>Repayments of hire purchase loans</t>
  </si>
  <si>
    <t>At 1 January 2006</t>
  </si>
  <si>
    <t>Other income</t>
  </si>
  <si>
    <t>Distribution expenses</t>
  </si>
  <si>
    <t>Other expenses</t>
  </si>
  <si>
    <t>Profit from operations</t>
  </si>
  <si>
    <t>Finance costs</t>
  </si>
  <si>
    <t>Income tax expense</t>
  </si>
  <si>
    <t>Profit for the period</t>
  </si>
  <si>
    <t>Minority interests</t>
  </si>
  <si>
    <t>Reserve on consolidation (net of goodwill)</t>
  </si>
  <si>
    <t>Profit for the period attributable to:</t>
  </si>
  <si>
    <t xml:space="preserve">Earnings per share attributable to equity </t>
  </si>
  <si>
    <t>(restated)</t>
  </si>
  <si>
    <t>The condensed consolidated income statement should be read in conjunction with the audited financial statements for the year ended 31 December 2005 and the accompanying explanatory notes attached to the interim financial statements.</t>
  </si>
  <si>
    <t>Foreign exchange translation reserve</t>
  </si>
  <si>
    <t>Total equity</t>
  </si>
  <si>
    <t>Oil palm plantation expenditure</t>
  </si>
  <si>
    <t>Reforestation expenditure</t>
  </si>
  <si>
    <t>Assets</t>
  </si>
  <si>
    <t>Non-current assets</t>
  </si>
  <si>
    <t>Investments in associates</t>
  </si>
  <si>
    <t>The condensed consolidated balance sheet should be read in conjunction with the audited financial statements for the year ended 31 December 2005 and the accompanying explanatory notes attached to the interim financial statements.</t>
  </si>
  <si>
    <t>1 January 2006 to</t>
  </si>
  <si>
    <t>Proceeds from disposal of investment in units trust</t>
  </si>
  <si>
    <t>Loss on disposal of investment in unit trust</t>
  </si>
  <si>
    <t>Net cash generated from/(used in) financing activities</t>
  </si>
  <si>
    <t>The condensed consolidated cash flow statement should be read in conjunction with the audited financial statements for the year ended 31 December 2005 and the accompanying explanatory notes attached to the interim financial statements.</t>
  </si>
  <si>
    <t xml:space="preserve">Foreign </t>
  </si>
  <si>
    <t>exchange</t>
  </si>
  <si>
    <t>translation</t>
  </si>
  <si>
    <t>reserve</t>
  </si>
  <si>
    <t>Minority</t>
  </si>
  <si>
    <t>interests</t>
  </si>
  <si>
    <t>Equity</t>
  </si>
  <si>
    <t>Treasury shares purchased at cost</t>
  </si>
  <si>
    <t xml:space="preserve">Foreign exchange translation reserve </t>
  </si>
  <si>
    <t>Net profit for the period</t>
  </si>
  <si>
    <t>The condensed consolidated statement of changes in equity should be read in conjunction with the audited financial statements for the year ended 31 December 2005 and the accompanying explanatory notes attached to the interim financial statements.</t>
  </si>
  <si>
    <t>Net draw-down and repayments of loans</t>
  </si>
  <si>
    <t>Gain on disposal of investment property</t>
  </si>
  <si>
    <t>Dividend paid</t>
  </si>
  <si>
    <t>Net cash generated from operating activities</t>
  </si>
  <si>
    <t>Acquisition of subsidiaries (net of cash acquired)</t>
  </si>
  <si>
    <t>Proceeds from disposal of other investment</t>
  </si>
  <si>
    <t>Proceeds from disposal of investment property</t>
  </si>
  <si>
    <t>Non-Distributable</t>
  </si>
  <si>
    <t>Distributable</t>
  </si>
  <si>
    <t>shareholders' interest</t>
  </si>
  <si>
    <t>in respect of foreign operations</t>
  </si>
  <si>
    <t>For the period ended 30 September 2006</t>
  </si>
  <si>
    <t>30 September</t>
  </si>
  <si>
    <t>Share of profit after tax of associates</t>
  </si>
  <si>
    <t>Condensed consolidated balance sheet at 30 September 2006</t>
  </si>
  <si>
    <t>30 September 2006</t>
  </si>
  <si>
    <t>At 30 September 2006</t>
  </si>
  <si>
    <t>Disposal of treasury shares</t>
  </si>
  <si>
    <t>At 30 September 2005</t>
  </si>
  <si>
    <t>Dividends paid</t>
  </si>
  <si>
    <t>30 September 2005</t>
  </si>
  <si>
    <t>Cash and cash equivalents at 30 September</t>
  </si>
  <si>
    <t>Investment in units trust</t>
  </si>
  <si>
    <t>Share of profit of associates</t>
  </si>
  <si>
    <t>Proceeds from disposal of treasury shares</t>
  </si>
  <si>
    <t>Net increase/(decrease) in cash and cash equivalents</t>
  </si>
  <si>
    <t>Equity attributable to equity holders of the Company</t>
  </si>
  <si>
    <t>Equity holders of the Company</t>
  </si>
  <si>
    <t>holders of the Company :</t>
  </si>
  <si>
    <t>Attributable to Equity Holders of the Company</t>
  </si>
  <si>
    <t xml:space="preserve">Effects on changes in minority </t>
  </si>
  <si>
    <t>Investments in an associate</t>
  </si>
  <si>
    <t>Proceeds from additional shares issued to minority interest by subsidiaries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</si>
</sst>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0"/>
    <numFmt numFmtId="173" formatCode="0.0000"/>
    <numFmt numFmtId="174" formatCode="0.00000"/>
  </numFmts>
  <fonts count="4">
    <font>
      <sz val="10"/>
      <name val="Arial"/>
      <family val="0"/>
    </font>
    <font>
      <b/>
      <sz val="10"/>
      <name val="Times New Roman"/>
      <family val="1"/>
    </font>
    <font>
      <sz val="10"/>
      <name val="Times New Roman"/>
      <family val="1"/>
    </font>
    <font>
      <sz val="8"/>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xf>
    <xf numFmtId="0" fontId="2" fillId="0" borderId="0" xfId="0" applyFont="1" applyBorder="1" applyAlignment="1">
      <alignment/>
    </xf>
    <xf numFmtId="15" fontId="1" fillId="0" borderId="0" xfId="0" applyNumberFormat="1" applyFont="1" applyAlignment="1" quotePrefix="1">
      <alignment horizontal="right"/>
    </xf>
    <xf numFmtId="0" fontId="2" fillId="0" borderId="2" xfId="0" applyFont="1" applyBorder="1" applyAlignment="1">
      <alignment horizontal="left"/>
    </xf>
    <xf numFmtId="0" fontId="2" fillId="0" borderId="2" xfId="0" applyFont="1" applyBorder="1" applyAlignment="1">
      <alignment/>
    </xf>
    <xf numFmtId="0" fontId="1" fillId="0" borderId="2" xfId="0" applyFont="1" applyBorder="1" applyAlignment="1">
      <alignment horizontal="center"/>
    </xf>
    <xf numFmtId="0" fontId="1" fillId="0" borderId="2" xfId="0" applyFont="1" applyBorder="1" applyAlignment="1">
      <alignment horizontal="right"/>
    </xf>
    <xf numFmtId="0" fontId="1" fillId="0" borderId="0" xfId="0" applyFont="1" applyAlignment="1">
      <alignment horizontal="center"/>
    </xf>
    <xf numFmtId="41" fontId="2" fillId="0" borderId="0" xfId="0" applyNumberFormat="1" applyFont="1" applyAlignment="1">
      <alignment/>
    </xf>
    <xf numFmtId="0" fontId="1" fillId="0" borderId="0" xfId="0" applyFont="1" applyBorder="1" applyAlignment="1">
      <alignment horizontal="left"/>
    </xf>
    <xf numFmtId="0" fontId="1" fillId="0" borderId="0" xfId="0" applyFont="1" applyBorder="1" applyAlignment="1">
      <alignment/>
    </xf>
    <xf numFmtId="41" fontId="2" fillId="0" borderId="0" xfId="0" applyNumberFormat="1" applyFont="1" applyBorder="1" applyAlignment="1">
      <alignment/>
    </xf>
    <xf numFmtId="0" fontId="1" fillId="0" borderId="1" xfId="0" applyFont="1" applyBorder="1" applyAlignment="1">
      <alignment horizontal="left"/>
    </xf>
    <xf numFmtId="0" fontId="1" fillId="0" borderId="1" xfId="0" applyFont="1" applyBorder="1" applyAlignment="1">
      <alignment/>
    </xf>
    <xf numFmtId="41" fontId="2" fillId="0" borderId="1" xfId="0" applyNumberFormat="1" applyFont="1" applyBorder="1" applyAlignment="1">
      <alignment/>
    </xf>
    <xf numFmtId="41" fontId="2" fillId="0" borderId="3" xfId="0" applyNumberFormat="1" applyFont="1" applyBorder="1" applyAlignment="1">
      <alignment/>
    </xf>
    <xf numFmtId="41" fontId="2" fillId="0" borderId="4" xfId="0" applyNumberFormat="1" applyFont="1" applyBorder="1" applyAlignment="1">
      <alignment/>
    </xf>
    <xf numFmtId="41" fontId="2" fillId="0" borderId="5" xfId="0" applyNumberFormat="1" applyFont="1" applyBorder="1" applyAlignment="1">
      <alignment/>
    </xf>
    <xf numFmtId="41" fontId="2" fillId="0" borderId="6" xfId="0" applyNumberFormat="1" applyFont="1" applyBorder="1" applyAlignment="1">
      <alignment/>
    </xf>
    <xf numFmtId="41" fontId="2" fillId="0" borderId="7" xfId="0" applyNumberFormat="1" applyFont="1" applyBorder="1" applyAlignment="1">
      <alignment/>
    </xf>
    <xf numFmtId="41" fontId="2" fillId="0" borderId="8" xfId="0" applyNumberFormat="1" applyFont="1" applyBorder="1" applyAlignment="1">
      <alignment/>
    </xf>
    <xf numFmtId="0" fontId="2" fillId="0" borderId="9" xfId="0" applyFont="1" applyBorder="1" applyAlignment="1">
      <alignment horizontal="left"/>
    </xf>
    <xf numFmtId="0" fontId="2" fillId="0" borderId="9" xfId="0" applyFont="1" applyBorder="1" applyAlignment="1">
      <alignment/>
    </xf>
    <xf numFmtId="41" fontId="2" fillId="0" borderId="10" xfId="0" applyNumberFormat="1" applyFont="1" applyBorder="1" applyAlignment="1">
      <alignment/>
    </xf>
    <xf numFmtId="41" fontId="2" fillId="0" borderId="11" xfId="0" applyNumberFormat="1" applyFont="1" applyBorder="1" applyAlignment="1">
      <alignment/>
    </xf>
    <xf numFmtId="41" fontId="2" fillId="0" borderId="2" xfId="0" applyNumberFormat="1" applyFont="1" applyBorder="1" applyAlignment="1">
      <alignment/>
    </xf>
    <xf numFmtId="41" fontId="2" fillId="0" borderId="9" xfId="0" applyNumberFormat="1" applyFont="1" applyBorder="1" applyAlignment="1">
      <alignment/>
    </xf>
    <xf numFmtId="0" fontId="2" fillId="0" borderId="12" xfId="0" applyFont="1" applyBorder="1" applyAlignment="1">
      <alignment horizontal="left"/>
    </xf>
    <xf numFmtId="0" fontId="2" fillId="0" borderId="12" xfId="0" applyFont="1" applyBorder="1" applyAlignment="1">
      <alignment/>
    </xf>
    <xf numFmtId="41" fontId="2" fillId="0" borderId="12" xfId="0" applyNumberFormat="1" applyFont="1" applyBorder="1" applyAlignment="1">
      <alignment/>
    </xf>
    <xf numFmtId="0" fontId="1" fillId="0" borderId="0" xfId="0" applyFont="1" applyAlignment="1">
      <alignment horizontal="left" vertical="center"/>
    </xf>
    <xf numFmtId="0" fontId="2" fillId="0" borderId="0" xfId="0" applyFont="1" applyAlignment="1">
      <alignment vertical="center"/>
    </xf>
    <xf numFmtId="0" fontId="1" fillId="0" borderId="13" xfId="0" applyFont="1" applyBorder="1" applyAlignment="1">
      <alignment horizontal="left"/>
    </xf>
    <xf numFmtId="0" fontId="1" fillId="0" borderId="1" xfId="0" applyFont="1" applyBorder="1" applyAlignment="1">
      <alignment horizontal="right"/>
    </xf>
    <xf numFmtId="0" fontId="2" fillId="0" borderId="0" xfId="0" applyFont="1" applyBorder="1" applyAlignment="1">
      <alignment horizontal="left"/>
    </xf>
    <xf numFmtId="0" fontId="1" fillId="0" borderId="14" xfId="0" applyFont="1" applyBorder="1" applyAlignment="1">
      <alignment horizontal="left"/>
    </xf>
    <xf numFmtId="41" fontId="2" fillId="0" borderId="14" xfId="0" applyNumberFormat="1" applyFont="1" applyBorder="1" applyAlignment="1">
      <alignment/>
    </xf>
    <xf numFmtId="0" fontId="2" fillId="0" borderId="15" xfId="0" applyFont="1" applyBorder="1" applyAlignment="1">
      <alignment horizontal="left"/>
    </xf>
    <xf numFmtId="43" fontId="2" fillId="0" borderId="15" xfId="0" applyNumberFormat="1" applyFont="1" applyBorder="1" applyAlignment="1">
      <alignment/>
    </xf>
    <xf numFmtId="43" fontId="2" fillId="0" borderId="0" xfId="0" applyNumberFormat="1" applyFont="1" applyAlignment="1">
      <alignment/>
    </xf>
    <xf numFmtId="43" fontId="2" fillId="0" borderId="15" xfId="0" applyNumberFormat="1" applyFont="1" applyBorder="1" applyAlignment="1">
      <alignment horizontal="right"/>
    </xf>
    <xf numFmtId="43" fontId="2" fillId="0" borderId="0" xfId="0" applyNumberFormat="1" applyFont="1" applyBorder="1" applyAlignment="1">
      <alignment/>
    </xf>
    <xf numFmtId="43" fontId="2" fillId="0" borderId="0" xfId="0" applyNumberFormat="1" applyFont="1" applyBorder="1" applyAlignment="1">
      <alignment horizontal="right"/>
    </xf>
    <xf numFmtId="2" fontId="2" fillId="0" borderId="0" xfId="0" applyNumberFormat="1" applyFont="1" applyAlignment="1">
      <alignment/>
    </xf>
    <xf numFmtId="0" fontId="1" fillId="0" borderId="0" xfId="0" applyFont="1" applyAlignment="1">
      <alignment horizontal="right"/>
    </xf>
    <xf numFmtId="0" fontId="1" fillId="0" borderId="0" xfId="0" applyFont="1" applyBorder="1" applyAlignment="1" quotePrefix="1">
      <alignment horizontal="right"/>
    </xf>
    <xf numFmtId="0" fontId="1" fillId="0" borderId="2" xfId="0" applyFont="1" applyBorder="1" applyAlignment="1">
      <alignment horizontal="left"/>
    </xf>
    <xf numFmtId="0" fontId="1" fillId="0" borderId="12" xfId="0" applyFont="1" applyBorder="1" applyAlignment="1">
      <alignment horizontal="left"/>
    </xf>
    <xf numFmtId="41" fontId="1" fillId="0" borderId="0" xfId="0" applyNumberFormat="1" applyFont="1" applyAlignment="1">
      <alignment horizontal="center"/>
    </xf>
    <xf numFmtId="0" fontId="2" fillId="0" borderId="0" xfId="0" applyFont="1" applyAlignment="1" quotePrefix="1">
      <alignment horizontal="left"/>
    </xf>
    <xf numFmtId="49" fontId="1" fillId="0" borderId="0" xfId="0" applyNumberFormat="1" applyFont="1" applyAlignment="1">
      <alignment horizontal="right"/>
    </xf>
    <xf numFmtId="0" fontId="1" fillId="0" borderId="0" xfId="0" applyFont="1" applyBorder="1" applyAlignment="1">
      <alignment horizontal="right"/>
    </xf>
    <xf numFmtId="49" fontId="1" fillId="0" borderId="0" xfId="0" applyNumberFormat="1" applyFont="1" applyBorder="1" applyAlignment="1">
      <alignment horizontal="right"/>
    </xf>
    <xf numFmtId="171" fontId="2" fillId="0" borderId="1" xfId="15" applyNumberFormat="1" applyFont="1" applyBorder="1" applyAlignment="1">
      <alignment/>
    </xf>
    <xf numFmtId="171" fontId="2" fillId="0" borderId="0" xfId="15" applyNumberFormat="1" applyFont="1" applyAlignment="1">
      <alignment/>
    </xf>
    <xf numFmtId="41" fontId="1" fillId="0" borderId="0" xfId="0" applyNumberFormat="1" applyFont="1" applyBorder="1" applyAlignment="1">
      <alignment/>
    </xf>
    <xf numFmtId="0" fontId="2" fillId="0" borderId="15" xfId="0" applyFont="1" applyBorder="1" applyAlignment="1">
      <alignment/>
    </xf>
    <xf numFmtId="43" fontId="2" fillId="0" borderId="1" xfId="15" applyFont="1" applyBorder="1" applyAlignment="1">
      <alignment/>
    </xf>
    <xf numFmtId="41" fontId="2" fillId="0" borderId="0" xfId="0" applyNumberFormat="1" applyFont="1" applyAlignment="1">
      <alignment horizontal="center"/>
    </xf>
    <xf numFmtId="0" fontId="1" fillId="0" borderId="0" xfId="0" applyFont="1" applyBorder="1" applyAlignment="1">
      <alignment horizontal="center"/>
    </xf>
    <xf numFmtId="41" fontId="2" fillId="0" borderId="0" xfId="0" applyNumberFormat="1" applyFont="1" applyAlignment="1">
      <alignment horizontal="right"/>
    </xf>
    <xf numFmtId="0" fontId="2" fillId="0" borderId="0" xfId="0" applyFont="1" applyAlignment="1">
      <alignment horizontal="left" wrapText="1"/>
    </xf>
    <xf numFmtId="0" fontId="2" fillId="0" borderId="0" xfId="0" applyFont="1" applyAlignment="1">
      <alignment wrapText="1"/>
    </xf>
    <xf numFmtId="0" fontId="1" fillId="0" borderId="13" xfId="0" applyFont="1" applyBorder="1" applyAlignment="1">
      <alignment horizontal="center"/>
    </xf>
    <xf numFmtId="0" fontId="1" fillId="0" borderId="0" xfId="0" applyFont="1" applyBorder="1" applyAlignment="1">
      <alignment horizontal="center"/>
    </xf>
    <xf numFmtId="12" fontId="1"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8</xdr:row>
      <xdr:rowOff>85725</xdr:rowOff>
    </xdr:from>
    <xdr:to>
      <xdr:col>8</xdr:col>
      <xdr:colOff>0</xdr:colOff>
      <xdr:row>8</xdr:row>
      <xdr:rowOff>85725</xdr:rowOff>
    </xdr:to>
    <xdr:sp>
      <xdr:nvSpPr>
        <xdr:cNvPr id="1" name="Line 1"/>
        <xdr:cNvSpPr>
          <a:spLocks/>
        </xdr:cNvSpPr>
      </xdr:nvSpPr>
      <xdr:spPr>
        <a:xfrm flipV="1">
          <a:off x="5305425" y="138112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1762125</xdr:colOff>
      <xdr:row>8</xdr:row>
      <xdr:rowOff>85725</xdr:rowOff>
    </xdr:from>
    <xdr:to>
      <xdr:col>3</xdr:col>
      <xdr:colOff>161925</xdr:colOff>
      <xdr:row>8</xdr:row>
      <xdr:rowOff>85725</xdr:rowOff>
    </xdr:to>
    <xdr:sp>
      <xdr:nvSpPr>
        <xdr:cNvPr id="2" name="Line 2"/>
        <xdr:cNvSpPr>
          <a:spLocks/>
        </xdr:cNvSpPr>
      </xdr:nvSpPr>
      <xdr:spPr>
        <a:xfrm flipH="1" flipV="1">
          <a:off x="1895475" y="13811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H63"/>
  <sheetViews>
    <sheetView tabSelected="1" workbookViewId="0" topLeftCell="A38">
      <selection activeCell="E62" sqref="E62"/>
    </sheetView>
  </sheetViews>
  <sheetFormatPr defaultColWidth="9.140625" defaultRowHeight="12.75"/>
  <cols>
    <col min="1" max="1" width="2.8515625" style="4" customWidth="1"/>
    <col min="2" max="2" width="34.140625" style="2" customWidth="1"/>
    <col min="3" max="3" width="10.00390625" style="2" customWidth="1"/>
    <col min="4" max="4" width="3.00390625" style="2" customWidth="1"/>
    <col min="5" max="5" width="16.00390625" style="2" customWidth="1"/>
    <col min="6" max="6" width="6.28125" style="2" customWidth="1"/>
    <col min="7" max="7" width="14.8515625" style="2" customWidth="1"/>
    <col min="8" max="16384" width="9.140625" style="2" customWidth="1"/>
  </cols>
  <sheetData>
    <row r="2" ht="12.75">
      <c r="A2" s="1" t="s">
        <v>31</v>
      </c>
    </row>
    <row r="4" ht="12.75">
      <c r="A4" s="1" t="s">
        <v>32</v>
      </c>
    </row>
    <row r="5" s="3" customFormat="1" ht="12.75">
      <c r="A5" s="1" t="s">
        <v>33</v>
      </c>
    </row>
    <row r="7" ht="12.75">
      <c r="A7" s="1" t="s">
        <v>149</v>
      </c>
    </row>
    <row r="8" spans="1:8" ht="5.25" customHeight="1">
      <c r="A8" s="5"/>
      <c r="B8" s="6"/>
      <c r="C8" s="6"/>
      <c r="D8" s="6"/>
      <c r="E8" s="6"/>
      <c r="F8" s="6"/>
      <c r="G8" s="6"/>
      <c r="H8" s="7"/>
    </row>
    <row r="9" spans="5:7" ht="12.75">
      <c r="E9" s="56" t="s">
        <v>150</v>
      </c>
      <c r="F9" s="8"/>
      <c r="G9" s="56" t="s">
        <v>94</v>
      </c>
    </row>
    <row r="10" spans="1:7" ht="13.5" thickBot="1">
      <c r="A10" s="9"/>
      <c r="B10" s="10"/>
      <c r="C10" s="11"/>
      <c r="D10" s="10"/>
      <c r="E10" s="12" t="s">
        <v>1</v>
      </c>
      <c r="F10" s="12"/>
      <c r="G10" s="12" t="s">
        <v>1</v>
      </c>
    </row>
    <row r="11" spans="1:7" ht="15" customHeight="1">
      <c r="A11" s="1" t="s">
        <v>115</v>
      </c>
      <c r="G11" s="50" t="s">
        <v>109</v>
      </c>
    </row>
    <row r="12" spans="1:7" ht="15" customHeight="1">
      <c r="A12" s="1" t="s">
        <v>116</v>
      </c>
      <c r="G12" s="13"/>
    </row>
    <row r="13" spans="1:7" ht="4.5" customHeight="1">
      <c r="A13" s="1"/>
      <c r="G13" s="13"/>
    </row>
    <row r="14" spans="1:7" ht="12.75">
      <c r="A14" s="1" t="s">
        <v>13</v>
      </c>
      <c r="B14" s="3"/>
      <c r="C14" s="13"/>
      <c r="D14" s="3"/>
      <c r="E14" s="14">
        <v>328843</v>
      </c>
      <c r="F14" s="14"/>
      <c r="G14" s="14">
        <f>390568-101478-35688</f>
        <v>253402</v>
      </c>
    </row>
    <row r="15" spans="1:7" ht="12.75">
      <c r="A15" s="1" t="s">
        <v>113</v>
      </c>
      <c r="B15" s="3"/>
      <c r="C15" s="13"/>
      <c r="D15" s="3"/>
      <c r="E15" s="14">
        <f>126774+2117</f>
        <v>128891</v>
      </c>
      <c r="F15" s="14"/>
      <c r="G15" s="14">
        <v>101478</v>
      </c>
    </row>
    <row r="16" spans="1:7" ht="12.75">
      <c r="A16" s="1" t="s">
        <v>114</v>
      </c>
      <c r="B16" s="3"/>
      <c r="C16" s="13"/>
      <c r="D16" s="3"/>
      <c r="E16" s="14">
        <v>47490</v>
      </c>
      <c r="F16" s="14"/>
      <c r="G16" s="14">
        <v>35688</v>
      </c>
    </row>
    <row r="17" spans="1:7" ht="12.75">
      <c r="A17" s="1" t="s">
        <v>90</v>
      </c>
      <c r="B17" s="3"/>
      <c r="C17" s="13"/>
      <c r="D17" s="3"/>
      <c r="E17" s="14">
        <v>3483</v>
      </c>
      <c r="F17" s="14"/>
      <c r="G17" s="14">
        <v>3409</v>
      </c>
    </row>
    <row r="18" spans="1:7" ht="12.75">
      <c r="A18" s="1" t="s">
        <v>79</v>
      </c>
      <c r="B18" s="3"/>
      <c r="C18" s="3"/>
      <c r="D18" s="3"/>
      <c r="E18" s="14">
        <v>203</v>
      </c>
      <c r="F18" s="14"/>
      <c r="G18" s="14">
        <v>13838</v>
      </c>
    </row>
    <row r="19" spans="1:7" ht="12.75">
      <c r="A19" s="1" t="s">
        <v>117</v>
      </c>
      <c r="B19" s="3"/>
      <c r="C19" s="3"/>
      <c r="D19" s="3"/>
      <c r="E19" s="14">
        <v>1106</v>
      </c>
      <c r="F19" s="14"/>
      <c r="G19" s="14">
        <v>377</v>
      </c>
    </row>
    <row r="20" spans="1:7" ht="12.75">
      <c r="A20" s="15" t="s">
        <v>92</v>
      </c>
      <c r="B20" s="16"/>
      <c r="C20" s="16"/>
      <c r="D20" s="16"/>
      <c r="E20" s="17">
        <v>0</v>
      </c>
      <c r="F20" s="17"/>
      <c r="G20" s="17">
        <v>5117</v>
      </c>
    </row>
    <row r="21" spans="1:7" ht="12.75">
      <c r="A21" s="15" t="s">
        <v>25</v>
      </c>
      <c r="B21" s="16"/>
      <c r="C21" s="16"/>
      <c r="D21" s="16"/>
      <c r="E21" s="17">
        <v>15044</v>
      </c>
      <c r="F21" s="17"/>
      <c r="G21" s="17">
        <v>18010</v>
      </c>
    </row>
    <row r="22" spans="1:7" ht="12.75">
      <c r="A22" s="15" t="s">
        <v>34</v>
      </c>
      <c r="B22" s="16"/>
      <c r="C22" s="16"/>
      <c r="D22" s="16"/>
      <c r="E22" s="17">
        <v>1863</v>
      </c>
      <c r="F22" s="17"/>
      <c r="G22" s="17">
        <v>1863</v>
      </c>
    </row>
    <row r="23" spans="1:7" ht="12.75">
      <c r="A23" s="15" t="s">
        <v>26</v>
      </c>
      <c r="B23" s="16"/>
      <c r="C23" s="16"/>
      <c r="D23" s="16"/>
      <c r="E23" s="17">
        <v>63550</v>
      </c>
      <c r="F23" s="17"/>
      <c r="G23" s="17">
        <v>68200</v>
      </c>
    </row>
    <row r="24" spans="1:7" ht="12.75">
      <c r="A24" s="19" t="s">
        <v>81</v>
      </c>
      <c r="B24" s="6"/>
      <c r="C24" s="6"/>
      <c r="D24" s="6"/>
      <c r="E24" s="59">
        <v>8561</v>
      </c>
      <c r="F24" s="6"/>
      <c r="G24" s="59">
        <v>1441</v>
      </c>
    </row>
    <row r="25" spans="5:7" ht="21.75" customHeight="1">
      <c r="E25" s="14">
        <f>SUM(E14:E24)</f>
        <v>599034</v>
      </c>
      <c r="F25" s="14"/>
      <c r="G25" s="14">
        <f>SUM(G14:G24)</f>
        <v>502823</v>
      </c>
    </row>
    <row r="26" spans="5:7" ht="12.75">
      <c r="E26" s="14"/>
      <c r="F26" s="14"/>
      <c r="G26" s="14"/>
    </row>
    <row r="27" spans="1:7" ht="12.75">
      <c r="A27" s="1" t="s">
        <v>12</v>
      </c>
      <c r="E27" s="21"/>
      <c r="F27" s="22"/>
      <c r="G27" s="23"/>
    </row>
    <row r="28" spans="2:7" ht="12.75">
      <c r="B28" s="2" t="s">
        <v>11</v>
      </c>
      <c r="E28" s="24">
        <v>64985</v>
      </c>
      <c r="F28" s="22"/>
      <c r="G28" s="22">
        <v>47158</v>
      </c>
    </row>
    <row r="29" spans="2:7" ht="12.75">
      <c r="B29" s="2" t="s">
        <v>10</v>
      </c>
      <c r="E29" s="24">
        <f>30834+44812+4292</f>
        <v>79938</v>
      </c>
      <c r="F29" s="22"/>
      <c r="G29" s="22">
        <f>43059+12807</f>
        <v>55866</v>
      </c>
    </row>
    <row r="30" spans="1:7" ht="12.75">
      <c r="A30" s="5"/>
      <c r="B30" s="6" t="s">
        <v>28</v>
      </c>
      <c r="C30" s="6"/>
      <c r="D30" s="6"/>
      <c r="E30" s="25">
        <f>97771+79044</f>
        <v>176815</v>
      </c>
      <c r="F30" s="22"/>
      <c r="G30" s="26">
        <v>107180</v>
      </c>
    </row>
    <row r="31" spans="1:7" ht="21.75" customHeight="1">
      <c r="A31" s="27"/>
      <c r="B31" s="28"/>
      <c r="C31" s="28"/>
      <c r="D31" s="28"/>
      <c r="E31" s="29">
        <f>+E28+E29+E30</f>
        <v>321738</v>
      </c>
      <c r="F31" s="30"/>
      <c r="G31" s="30">
        <f>+G28+G29+G30</f>
        <v>210204</v>
      </c>
    </row>
    <row r="32" spans="5:7" ht="12.75">
      <c r="E32" s="24"/>
      <c r="F32" s="22"/>
      <c r="G32" s="22"/>
    </row>
    <row r="33" spans="1:7" ht="12.75">
      <c r="A33" s="1" t="s">
        <v>9</v>
      </c>
      <c r="E33" s="24"/>
      <c r="F33" s="22"/>
      <c r="G33" s="22"/>
    </row>
    <row r="34" spans="2:7" ht="12.75">
      <c r="B34" s="2" t="s">
        <v>8</v>
      </c>
      <c r="E34" s="24">
        <f>54138+18641</f>
        <v>72779</v>
      </c>
      <c r="F34" s="22"/>
      <c r="G34" s="22">
        <v>71137</v>
      </c>
    </row>
    <row r="35" spans="2:7" ht="12.75">
      <c r="B35" s="2" t="s">
        <v>7</v>
      </c>
      <c r="E35" s="24">
        <f>46433+1514+23771+15951</f>
        <v>87669</v>
      </c>
      <c r="F35" s="22"/>
      <c r="G35" s="22">
        <v>54927</v>
      </c>
    </row>
    <row r="36" spans="1:7" ht="12.75">
      <c r="A36" s="5"/>
      <c r="B36" s="6" t="s">
        <v>29</v>
      </c>
      <c r="C36" s="6"/>
      <c r="D36" s="6"/>
      <c r="E36" s="25">
        <v>6997</v>
      </c>
      <c r="F36" s="22"/>
      <c r="G36" s="26">
        <v>4314</v>
      </c>
    </row>
    <row r="37" spans="5:7" ht="21.75" customHeight="1">
      <c r="E37" s="29">
        <f>SUM(E34:E36)</f>
        <v>167445</v>
      </c>
      <c r="F37" s="30"/>
      <c r="G37" s="30">
        <f>SUM(G34:G36)</f>
        <v>130378</v>
      </c>
    </row>
    <row r="38" spans="5:7" ht="12.75">
      <c r="E38" s="14"/>
      <c r="F38" s="14"/>
      <c r="G38" s="14"/>
    </row>
    <row r="39" spans="1:7" ht="12.75">
      <c r="A39" s="18" t="s">
        <v>6</v>
      </c>
      <c r="B39" s="6"/>
      <c r="C39" s="6"/>
      <c r="D39" s="6"/>
      <c r="E39" s="20">
        <f>+E31-E37</f>
        <v>154293</v>
      </c>
      <c r="F39" s="20"/>
      <c r="G39" s="20">
        <f>+G31-G37</f>
        <v>79826</v>
      </c>
    </row>
    <row r="40" spans="5:7" ht="12.75">
      <c r="E40" s="14"/>
      <c r="F40" s="14"/>
      <c r="G40" s="14"/>
    </row>
    <row r="41" spans="1:7" ht="13.5" thickBot="1">
      <c r="A41" s="9"/>
      <c r="B41" s="10"/>
      <c r="C41" s="10"/>
      <c r="D41" s="10"/>
      <c r="E41" s="31">
        <f>+E25+E39</f>
        <v>753327</v>
      </c>
      <c r="F41" s="31"/>
      <c r="G41" s="31">
        <f>+G25+G39</f>
        <v>582649</v>
      </c>
    </row>
    <row r="42" ht="12.75">
      <c r="A42" s="1" t="s">
        <v>14</v>
      </c>
    </row>
    <row r="43" ht="12.75">
      <c r="A43" s="1" t="s">
        <v>15</v>
      </c>
    </row>
    <row r="44" ht="0.75" customHeight="1">
      <c r="A44" s="1"/>
    </row>
    <row r="45" spans="2:7" ht="12.75">
      <c r="B45" s="2" t="s">
        <v>16</v>
      </c>
      <c r="E45" s="23">
        <v>178859</v>
      </c>
      <c r="F45" s="14"/>
      <c r="G45" s="23">
        <v>177536</v>
      </c>
    </row>
    <row r="46" spans="2:7" ht="12.75">
      <c r="B46" s="2" t="s">
        <v>80</v>
      </c>
      <c r="E46" s="22">
        <v>0</v>
      </c>
      <c r="F46" s="14"/>
      <c r="G46" s="22">
        <v>-8676</v>
      </c>
    </row>
    <row r="47" spans="2:7" ht="12.75">
      <c r="B47" s="2" t="s">
        <v>20</v>
      </c>
      <c r="E47" s="22">
        <v>80441</v>
      </c>
      <c r="F47" s="14"/>
      <c r="G47" s="22">
        <v>73140</v>
      </c>
    </row>
    <row r="48" spans="2:7" ht="12.75">
      <c r="B48" s="2" t="s">
        <v>111</v>
      </c>
      <c r="E48" s="22">
        <v>-84</v>
      </c>
      <c r="F48" s="14"/>
      <c r="G48" s="22">
        <v>-19</v>
      </c>
    </row>
    <row r="49" spans="1:7" ht="12.75">
      <c r="A49" s="5"/>
      <c r="B49" s="6" t="s">
        <v>19</v>
      </c>
      <c r="C49" s="6"/>
      <c r="D49" s="6"/>
      <c r="E49" s="26">
        <v>357412</v>
      </c>
      <c r="F49" s="20"/>
      <c r="G49" s="26">
        <v>293130</v>
      </c>
    </row>
    <row r="50" spans="1:7" ht="21.75" customHeight="1">
      <c r="A50" s="1" t="s">
        <v>161</v>
      </c>
      <c r="E50" s="26">
        <f>SUM(E45:E49)</f>
        <v>616628</v>
      </c>
      <c r="F50" s="14"/>
      <c r="G50" s="26">
        <f>SUM(G45:G49)</f>
        <v>535111</v>
      </c>
    </row>
    <row r="51" spans="5:7" ht="12.75">
      <c r="E51" s="14"/>
      <c r="F51" s="14"/>
      <c r="G51" s="14"/>
    </row>
    <row r="52" spans="1:7" ht="12.75">
      <c r="A52" s="18" t="s">
        <v>105</v>
      </c>
      <c r="B52" s="6"/>
      <c r="C52" s="6"/>
      <c r="D52" s="6"/>
      <c r="E52" s="20">
        <v>20092</v>
      </c>
      <c r="F52" s="20"/>
      <c r="G52" s="20">
        <v>2523</v>
      </c>
    </row>
    <row r="53" spans="1:7" ht="12.75">
      <c r="A53" s="1" t="s">
        <v>112</v>
      </c>
      <c r="E53" s="17">
        <f>SUM(E50:E52)</f>
        <v>636720</v>
      </c>
      <c r="F53" s="17"/>
      <c r="G53" s="17">
        <f>SUM(G50:G52)</f>
        <v>537634</v>
      </c>
    </row>
    <row r="54" spans="5:7" ht="12.75">
      <c r="E54" s="17"/>
      <c r="F54" s="14"/>
      <c r="G54" s="17"/>
    </row>
    <row r="55" spans="1:7" ht="12.75">
      <c r="A55" s="1" t="s">
        <v>17</v>
      </c>
      <c r="E55" s="14"/>
      <c r="F55" s="14"/>
      <c r="G55" s="14"/>
    </row>
    <row r="56" spans="2:7" ht="12.75">
      <c r="B56" s="2" t="s">
        <v>18</v>
      </c>
      <c r="E56" s="23">
        <v>41605</v>
      </c>
      <c r="F56" s="17"/>
      <c r="G56" s="23">
        <v>32544</v>
      </c>
    </row>
    <row r="57" spans="2:7" ht="12.75">
      <c r="B57" s="2" t="s">
        <v>82</v>
      </c>
      <c r="E57" s="22">
        <v>690</v>
      </c>
      <c r="F57" s="17"/>
      <c r="G57" s="22">
        <v>690</v>
      </c>
    </row>
    <row r="58" spans="2:7" ht="12.75">
      <c r="B58" s="2" t="s">
        <v>7</v>
      </c>
      <c r="E58" s="22">
        <f>35248+35910</f>
        <v>71158</v>
      </c>
      <c r="F58" s="17"/>
      <c r="G58" s="22">
        <v>9425</v>
      </c>
    </row>
    <row r="59" spans="2:7" ht="12.75">
      <c r="B59" s="2" t="s">
        <v>30</v>
      </c>
      <c r="E59" s="22">
        <v>3154</v>
      </c>
      <c r="F59" s="17"/>
      <c r="G59" s="22">
        <v>2356</v>
      </c>
    </row>
    <row r="60" spans="1:7" ht="21.75" customHeight="1">
      <c r="A60" s="27"/>
      <c r="B60" s="28"/>
      <c r="C60" s="28"/>
      <c r="D60" s="28"/>
      <c r="E60" s="30">
        <f>SUM(E56:E59)</f>
        <v>116607</v>
      </c>
      <c r="F60" s="32"/>
      <c r="G60" s="30">
        <f>SUM(G56:G59)</f>
        <v>45015</v>
      </c>
    </row>
    <row r="61" spans="1:7" ht="21.75" customHeight="1" thickBot="1">
      <c r="A61" s="33"/>
      <c r="B61" s="34"/>
      <c r="C61" s="34"/>
      <c r="D61" s="34"/>
      <c r="E61" s="35">
        <f>+E53+E60</f>
        <v>753327</v>
      </c>
      <c r="F61" s="35"/>
      <c r="G61" s="35">
        <f>+G53+G60</f>
        <v>582649</v>
      </c>
    </row>
    <row r="62" spans="1:7" ht="17.25" customHeight="1">
      <c r="A62" s="1" t="s">
        <v>95</v>
      </c>
      <c r="E62" s="45">
        <v>3.45</v>
      </c>
      <c r="G62" s="49">
        <v>3.04</v>
      </c>
    </row>
    <row r="63" spans="1:7" ht="36" customHeight="1">
      <c r="A63" s="67" t="s">
        <v>118</v>
      </c>
      <c r="B63" s="68"/>
      <c r="C63" s="68"/>
      <c r="D63" s="68"/>
      <c r="E63" s="68"/>
      <c r="F63" s="68"/>
      <c r="G63" s="68"/>
    </row>
    <row r="64" ht="9.75" customHeight="1"/>
  </sheetData>
  <mergeCells count="1">
    <mergeCell ref="A63:G63"/>
  </mergeCells>
  <printOptions horizontalCentered="1" verticalCentered="1"/>
  <pageMargins left="0.75" right="0.75" top="0.15" bottom="0" header="0.15" footer="0"/>
  <pageSetup horizontalDpi="600" verticalDpi="600" orientation="portrait" paperSize="9" scale="9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codeName="Sheet2"/>
  <dimension ref="A2:F49"/>
  <sheetViews>
    <sheetView workbookViewId="0" topLeftCell="A45">
      <selection activeCell="A63" sqref="A63"/>
    </sheetView>
  </sheetViews>
  <sheetFormatPr defaultColWidth="9.140625" defaultRowHeight="12.75"/>
  <cols>
    <col min="1" max="1" width="1.8515625" style="4" customWidth="1"/>
    <col min="2" max="2" width="32.57421875" style="4" customWidth="1"/>
    <col min="3" max="3" width="13.7109375" style="2" customWidth="1"/>
    <col min="4" max="4" width="14.8515625" style="2" customWidth="1"/>
    <col min="5" max="6" width="13.7109375" style="2" customWidth="1"/>
    <col min="7" max="16384" width="9.140625" style="2" customWidth="1"/>
  </cols>
  <sheetData>
    <row r="2" spans="1:2" ht="12.75">
      <c r="A2" s="1" t="s">
        <v>31</v>
      </c>
      <c r="B2" s="2"/>
    </row>
    <row r="4" ht="12.75">
      <c r="A4" s="1" t="s">
        <v>32</v>
      </c>
    </row>
    <row r="5" s="3" customFormat="1" ht="12.75">
      <c r="A5" s="1" t="s">
        <v>33</v>
      </c>
    </row>
    <row r="6" s="3" customFormat="1" ht="12.75">
      <c r="A6" s="1"/>
    </row>
    <row r="7" spans="1:2" s="37" customFormat="1" ht="19.5" customHeight="1">
      <c r="A7" s="36" t="s">
        <v>0</v>
      </c>
      <c r="B7" s="36"/>
    </row>
    <row r="8" ht="12.75">
      <c r="A8" s="1" t="s">
        <v>146</v>
      </c>
    </row>
    <row r="10" spans="1:6" s="3" customFormat="1" ht="12.75">
      <c r="A10" s="38"/>
      <c r="B10" s="38"/>
      <c r="C10" s="69" t="s">
        <v>71</v>
      </c>
      <c r="D10" s="69"/>
      <c r="E10" s="69" t="s">
        <v>72</v>
      </c>
      <c r="F10" s="69"/>
    </row>
    <row r="11" spans="1:6" s="3" customFormat="1" ht="12.75">
      <c r="A11" s="15"/>
      <c r="B11" s="15"/>
      <c r="C11" s="57"/>
      <c r="D11" s="57"/>
      <c r="E11" s="57"/>
      <c r="F11" s="57"/>
    </row>
    <row r="12" spans="1:4" s="3" customFormat="1" ht="12.75">
      <c r="A12" s="15"/>
      <c r="B12" s="15"/>
      <c r="D12" s="57" t="s">
        <v>75</v>
      </c>
    </row>
    <row r="13" spans="1:6" s="3" customFormat="1" ht="12.75">
      <c r="A13" s="15"/>
      <c r="B13" s="15"/>
      <c r="C13" s="57" t="s">
        <v>73</v>
      </c>
      <c r="D13" s="57" t="s">
        <v>76</v>
      </c>
      <c r="F13" s="57" t="s">
        <v>75</v>
      </c>
    </row>
    <row r="14" spans="1:6" s="3" customFormat="1" ht="12.75">
      <c r="A14" s="15"/>
      <c r="B14" s="15"/>
      <c r="C14" s="57" t="s">
        <v>78</v>
      </c>
      <c r="D14" s="57" t="s">
        <v>78</v>
      </c>
      <c r="E14" s="57" t="s">
        <v>73</v>
      </c>
      <c r="F14" s="57" t="s">
        <v>76</v>
      </c>
    </row>
    <row r="15" spans="1:6" s="3" customFormat="1" ht="12.75">
      <c r="A15" s="15"/>
      <c r="B15" s="15"/>
      <c r="C15" s="58" t="s">
        <v>147</v>
      </c>
      <c r="D15" s="58" t="s">
        <v>147</v>
      </c>
      <c r="E15" s="57" t="s">
        <v>74</v>
      </c>
      <c r="F15" s="57" t="s">
        <v>77</v>
      </c>
    </row>
    <row r="16" spans="1:6" s="3" customFormat="1" ht="12.75">
      <c r="A16" s="15"/>
      <c r="B16" s="15"/>
      <c r="C16" s="16">
        <v>2006</v>
      </c>
      <c r="D16" s="16">
        <v>2005</v>
      </c>
      <c r="E16" s="16">
        <v>2006</v>
      </c>
      <c r="F16" s="16">
        <v>2005</v>
      </c>
    </row>
    <row r="17" spans="1:6" s="3" customFormat="1" ht="12.75">
      <c r="A17" s="18"/>
      <c r="B17" s="18"/>
      <c r="C17" s="39" t="s">
        <v>1</v>
      </c>
      <c r="D17" s="39" t="s">
        <v>1</v>
      </c>
      <c r="E17" s="39" t="s">
        <v>1</v>
      </c>
      <c r="F17" s="39" t="s">
        <v>1</v>
      </c>
    </row>
    <row r="18" spans="1:6" ht="15.75" customHeight="1">
      <c r="A18" s="1"/>
      <c r="D18" s="50" t="s">
        <v>109</v>
      </c>
      <c r="F18" s="50" t="s">
        <v>109</v>
      </c>
    </row>
    <row r="19" spans="1:6" ht="15.75" customHeight="1">
      <c r="A19" s="1"/>
      <c r="F19" s="13"/>
    </row>
    <row r="20" spans="1:6" s="3" customFormat="1" ht="19.5" customHeight="1">
      <c r="A20" s="15" t="s">
        <v>2</v>
      </c>
      <c r="B20" s="15"/>
      <c r="C20" s="17">
        <f>+E20-270609</f>
        <v>170365</v>
      </c>
      <c r="D20" s="17">
        <v>132339</v>
      </c>
      <c r="E20" s="17">
        <v>440974</v>
      </c>
      <c r="F20" s="17">
        <v>407249</v>
      </c>
    </row>
    <row r="21" spans="1:6" s="3" customFormat="1" ht="19.5" customHeight="1">
      <c r="A21" s="5" t="s">
        <v>21</v>
      </c>
      <c r="B21" s="5"/>
      <c r="C21" s="20">
        <f>+E21+198928</f>
        <v>-102594</v>
      </c>
      <c r="D21" s="20">
        <v>-93133</v>
      </c>
      <c r="E21" s="20">
        <f>-296872-4650</f>
        <v>-301522</v>
      </c>
      <c r="F21" s="20">
        <v>-286920</v>
      </c>
    </row>
    <row r="22" spans="1:6" ht="19.5" customHeight="1">
      <c r="A22" s="1" t="s">
        <v>22</v>
      </c>
      <c r="B22" s="1"/>
      <c r="C22" s="14">
        <f>+C20+C21</f>
        <v>67771</v>
      </c>
      <c r="D22" s="14">
        <f>+D20+D21</f>
        <v>39206</v>
      </c>
      <c r="E22" s="14">
        <f>+E20+E21</f>
        <v>139452</v>
      </c>
      <c r="F22" s="14">
        <f>+F20+F21</f>
        <v>120329</v>
      </c>
    </row>
    <row r="23" spans="1:6" ht="19.5" customHeight="1">
      <c r="A23" s="40" t="s">
        <v>24</v>
      </c>
      <c r="B23" s="1"/>
      <c r="C23" s="14">
        <f>+E23-1090</f>
        <v>707</v>
      </c>
      <c r="D23" s="14">
        <v>753</v>
      </c>
      <c r="E23" s="14">
        <f>1665+132</f>
        <v>1797</v>
      </c>
      <c r="F23" s="14">
        <v>2212</v>
      </c>
    </row>
    <row r="24" spans="1:6" ht="19.5" customHeight="1">
      <c r="A24" s="40" t="s">
        <v>98</v>
      </c>
      <c r="B24" s="40"/>
      <c r="C24" s="17">
        <f>+E24-2307</f>
        <v>1057</v>
      </c>
      <c r="D24" s="17">
        <v>1133</v>
      </c>
      <c r="E24" s="17">
        <f>9229-5865</f>
        <v>3364</v>
      </c>
      <c r="F24" s="17">
        <v>3396</v>
      </c>
    </row>
    <row r="25" spans="1:6" ht="19.5" customHeight="1">
      <c r="A25" s="4" t="s">
        <v>99</v>
      </c>
      <c r="C25" s="17">
        <f>+E25+19380</f>
        <v>-10214</v>
      </c>
      <c r="D25" s="14">
        <v>-9643</v>
      </c>
      <c r="E25" s="17">
        <v>-29594</v>
      </c>
      <c r="F25" s="17">
        <v>-29236</v>
      </c>
    </row>
    <row r="26" spans="1:6" ht="19.5" customHeight="1">
      <c r="A26" s="40" t="s">
        <v>23</v>
      </c>
      <c r="B26" s="40"/>
      <c r="C26" s="17">
        <f>+E26+9361</f>
        <v>-5460</v>
      </c>
      <c r="D26" s="17">
        <v>-6091</v>
      </c>
      <c r="E26" s="17">
        <v>-14821</v>
      </c>
      <c r="F26" s="17">
        <v>-16918</v>
      </c>
    </row>
    <row r="27" spans="1:6" ht="19.5" customHeight="1">
      <c r="A27" s="5" t="s">
        <v>100</v>
      </c>
      <c r="B27" s="5"/>
      <c r="C27" s="20">
        <f>+E27+1114</f>
        <v>-521</v>
      </c>
      <c r="D27" s="20">
        <v>-503</v>
      </c>
      <c r="E27" s="20">
        <v>-1635</v>
      </c>
      <c r="F27" s="20">
        <v>-869</v>
      </c>
    </row>
    <row r="28" spans="1:6" s="3" customFormat="1" ht="19.5" customHeight="1">
      <c r="A28" s="1" t="s">
        <v>101</v>
      </c>
      <c r="B28" s="1"/>
      <c r="C28" s="14">
        <f>SUM(C22:C27)</f>
        <v>53340</v>
      </c>
      <c r="D28" s="14">
        <f>SUM(D22:D27)</f>
        <v>24855</v>
      </c>
      <c r="E28" s="14">
        <f>SUM(E22:E27)</f>
        <v>98563</v>
      </c>
      <c r="F28" s="14">
        <f>SUM(F22:F27)</f>
        <v>78914</v>
      </c>
    </row>
    <row r="29" spans="1:6" ht="19.5" customHeight="1">
      <c r="A29" s="40" t="s">
        <v>148</v>
      </c>
      <c r="B29" s="40"/>
      <c r="C29" s="17">
        <f>+E29+62</f>
        <v>73</v>
      </c>
      <c r="D29" s="17">
        <v>223</v>
      </c>
      <c r="E29" s="17">
        <v>11</v>
      </c>
      <c r="F29" s="17">
        <v>592</v>
      </c>
    </row>
    <row r="30" spans="1:6" ht="19.5" customHeight="1">
      <c r="A30" s="40" t="s">
        <v>102</v>
      </c>
      <c r="B30" s="40"/>
      <c r="C30" s="17">
        <f>+E30+522</f>
        <v>-812</v>
      </c>
      <c r="D30" s="17">
        <v>-342</v>
      </c>
      <c r="E30" s="17">
        <v>-1334</v>
      </c>
      <c r="F30" s="17">
        <v>-1198</v>
      </c>
    </row>
    <row r="31" spans="1:6" s="3" customFormat="1" ht="19.5" customHeight="1">
      <c r="A31" s="40" t="s">
        <v>136</v>
      </c>
      <c r="B31" s="1"/>
      <c r="C31" s="14">
        <f>+E31-5865</f>
        <v>0</v>
      </c>
      <c r="D31" s="17">
        <v>0</v>
      </c>
      <c r="E31" s="17">
        <v>5865</v>
      </c>
      <c r="F31" s="17">
        <v>0</v>
      </c>
    </row>
    <row r="32" spans="1:6" ht="19.5" customHeight="1">
      <c r="A32" s="6" t="s">
        <v>106</v>
      </c>
      <c r="B32" s="5"/>
      <c r="C32" s="20">
        <v>0</v>
      </c>
      <c r="D32" s="6">
        <f>-215+731</f>
        <v>516</v>
      </c>
      <c r="E32" s="63">
        <v>0</v>
      </c>
      <c r="F32" s="20">
        <f>-644+2193</f>
        <v>1549</v>
      </c>
    </row>
    <row r="33" spans="1:6" s="3" customFormat="1" ht="19.5" customHeight="1">
      <c r="A33" s="1" t="s">
        <v>3</v>
      </c>
      <c r="B33" s="1"/>
      <c r="C33" s="14">
        <f>SUM(C28:C32)</f>
        <v>52601</v>
      </c>
      <c r="D33" s="14">
        <f>SUM(D28:D32)</f>
        <v>25252</v>
      </c>
      <c r="E33" s="14">
        <f>SUM(E28:E32)</f>
        <v>103105</v>
      </c>
      <c r="F33" s="14">
        <f>SUM(F28:F32)</f>
        <v>79857</v>
      </c>
    </row>
    <row r="34" spans="1:6" ht="19.5" customHeight="1">
      <c r="A34" s="5" t="s">
        <v>103</v>
      </c>
      <c r="B34" s="5"/>
      <c r="C34" s="20">
        <f>+E34+8998</f>
        <v>-10540</v>
      </c>
      <c r="D34" s="20">
        <v>-1087</v>
      </c>
      <c r="E34" s="20">
        <v>-19538</v>
      </c>
      <c r="F34" s="20">
        <v>-11903</v>
      </c>
    </row>
    <row r="35" spans="1:6" s="3" customFormat="1" ht="19.5" customHeight="1" thickBot="1">
      <c r="A35" s="41" t="s">
        <v>104</v>
      </c>
      <c r="B35" s="41"/>
      <c r="C35" s="42">
        <f>SUM(C33:C34)</f>
        <v>42061</v>
      </c>
      <c r="D35" s="42">
        <f>SUM(D33:D34)</f>
        <v>24165</v>
      </c>
      <c r="E35" s="42">
        <f>SUM(E33:E34)</f>
        <v>83567</v>
      </c>
      <c r="F35" s="42">
        <f>SUM(F33:F34)</f>
        <v>67954</v>
      </c>
    </row>
    <row r="36" spans="3:6" ht="19.5" customHeight="1" thickTop="1">
      <c r="C36" s="14"/>
      <c r="D36" s="14"/>
      <c r="E36" s="14"/>
      <c r="F36" s="54"/>
    </row>
    <row r="37" spans="1:6" ht="19.5" customHeight="1">
      <c r="A37" s="1" t="s">
        <v>107</v>
      </c>
      <c r="C37" s="14"/>
      <c r="D37" s="14"/>
      <c r="E37" s="14"/>
      <c r="F37" s="54"/>
    </row>
    <row r="38" spans="2:6" ht="19.5" customHeight="1">
      <c r="B38" s="4" t="s">
        <v>162</v>
      </c>
      <c r="C38" s="14">
        <v>42065</v>
      </c>
      <c r="D38" s="14">
        <v>24124</v>
      </c>
      <c r="E38" s="14">
        <v>83347</v>
      </c>
      <c r="F38" s="64">
        <v>67765</v>
      </c>
    </row>
    <row r="39" spans="2:6" ht="19.5" customHeight="1">
      <c r="B39" s="4" t="s">
        <v>105</v>
      </c>
      <c r="C39" s="14">
        <v>-4</v>
      </c>
      <c r="D39" s="14">
        <v>41</v>
      </c>
      <c r="E39" s="14">
        <v>220</v>
      </c>
      <c r="F39" s="64">
        <v>189</v>
      </c>
    </row>
    <row r="40" spans="1:6" ht="19.5" customHeight="1" thickBot="1">
      <c r="A40" s="41" t="s">
        <v>104</v>
      </c>
      <c r="B40" s="41"/>
      <c r="C40" s="42">
        <f>SUM(C38:C39)</f>
        <v>42061</v>
      </c>
      <c r="D40" s="42">
        <f>SUM(D38:D39)</f>
        <v>24165</v>
      </c>
      <c r="E40" s="42">
        <f>SUM(E38:E39)</f>
        <v>83567</v>
      </c>
      <c r="F40" s="42">
        <f>SUM(F38:F39)</f>
        <v>67954</v>
      </c>
    </row>
    <row r="41" spans="1:6" ht="19.5" customHeight="1" thickTop="1">
      <c r="A41" s="15"/>
      <c r="B41" s="15"/>
      <c r="C41" s="61"/>
      <c r="D41" s="61"/>
      <c r="E41" s="61"/>
      <c r="F41" s="61"/>
    </row>
    <row r="42" spans="1:6" ht="19.5" customHeight="1">
      <c r="A42" s="1" t="s">
        <v>108</v>
      </c>
      <c r="C42" s="14"/>
      <c r="D42" s="14"/>
      <c r="E42" s="14"/>
      <c r="F42" s="54"/>
    </row>
    <row r="43" spans="1:6" ht="19.5" customHeight="1">
      <c r="A43" s="1" t="s">
        <v>163</v>
      </c>
      <c r="C43" s="14"/>
      <c r="D43" s="14"/>
      <c r="E43" s="14"/>
      <c r="F43" s="54"/>
    </row>
    <row r="44" spans="1:6" ht="19.5" customHeight="1" thickBot="1">
      <c r="A44" s="62"/>
      <c r="B44" s="43" t="s">
        <v>4</v>
      </c>
      <c r="C44" s="44">
        <v>23.69</v>
      </c>
      <c r="D44" s="44">
        <v>13.87</v>
      </c>
      <c r="E44" s="44">
        <v>47.2</v>
      </c>
      <c r="F44" s="44">
        <v>39.01</v>
      </c>
    </row>
    <row r="45" spans="1:6" ht="19.5" customHeight="1" thickTop="1">
      <c r="A45" s="40"/>
      <c r="B45" s="40"/>
      <c r="C45" s="45"/>
      <c r="D45" s="45"/>
      <c r="E45" s="45"/>
      <c r="F45" s="45"/>
    </row>
    <row r="46" spans="1:6" ht="19.5" customHeight="1" thickBot="1">
      <c r="A46" s="62"/>
      <c r="B46" s="43" t="s">
        <v>5</v>
      </c>
      <c r="C46" s="44">
        <v>23.69</v>
      </c>
      <c r="D46" s="44">
        <v>13.75</v>
      </c>
      <c r="E46" s="46">
        <v>47.2</v>
      </c>
      <c r="F46" s="46">
        <v>38.66</v>
      </c>
    </row>
    <row r="47" spans="1:6" ht="19.5" customHeight="1" thickTop="1">
      <c r="A47" s="40"/>
      <c r="B47" s="40"/>
      <c r="C47" s="47"/>
      <c r="D47" s="47"/>
      <c r="E47" s="48"/>
      <c r="F47" s="48"/>
    </row>
    <row r="48" spans="1:6" ht="23.25" customHeight="1">
      <c r="A48" s="40"/>
      <c r="B48" s="40"/>
      <c r="C48" s="47"/>
      <c r="D48" s="47"/>
      <c r="E48" s="48"/>
      <c r="F48" s="48"/>
    </row>
    <row r="49" spans="1:6" ht="35.25" customHeight="1">
      <c r="A49" s="67" t="s">
        <v>110</v>
      </c>
      <c r="B49" s="68"/>
      <c r="C49" s="68"/>
      <c r="D49" s="68"/>
      <c r="E49" s="68"/>
      <c r="F49" s="68"/>
    </row>
  </sheetData>
  <mergeCells count="3">
    <mergeCell ref="A49:F49"/>
    <mergeCell ref="E10:F10"/>
    <mergeCell ref="C10:D10"/>
  </mergeCells>
  <printOptions/>
  <pageMargins left="0.77" right="0.88" top="0.15" bottom="0.15" header="0.15" footer="0.17"/>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Sheet3"/>
  <dimension ref="A2:J43"/>
  <sheetViews>
    <sheetView workbookViewId="0" topLeftCell="A11">
      <selection activeCell="G38" sqref="G38"/>
    </sheetView>
  </sheetViews>
  <sheetFormatPr defaultColWidth="9.140625" defaultRowHeight="12.75"/>
  <cols>
    <col min="1" max="1" width="2.00390625" style="4" customWidth="1"/>
    <col min="2" max="2" width="26.7109375" style="4" customWidth="1"/>
    <col min="3" max="3" width="12.140625" style="2" customWidth="1"/>
    <col min="4" max="4" width="10.8515625" style="2" customWidth="1"/>
    <col min="5" max="5" width="10.421875" style="2" customWidth="1"/>
    <col min="6" max="6" width="10.7109375" style="2" customWidth="1"/>
    <col min="7" max="7" width="10.8515625" style="2" customWidth="1"/>
    <col min="8" max="8" width="10.140625" style="2" customWidth="1"/>
    <col min="9" max="9" width="11.421875" style="2" customWidth="1"/>
    <col min="10" max="10" width="11.7109375" style="2" customWidth="1"/>
    <col min="11" max="16384" width="9.140625" style="2" customWidth="1"/>
  </cols>
  <sheetData>
    <row r="2" spans="1:2" ht="12.75">
      <c r="A2" s="1" t="s">
        <v>31</v>
      </c>
      <c r="B2" s="2"/>
    </row>
    <row r="4" ht="12.75">
      <c r="A4" s="1" t="s">
        <v>35</v>
      </c>
    </row>
    <row r="6" spans="1:2" ht="12.75">
      <c r="A6" s="1" t="s">
        <v>36</v>
      </c>
      <c r="B6" s="1"/>
    </row>
    <row r="7" spans="1:2" s="3" customFormat="1" ht="12.75">
      <c r="A7" s="3" t="s">
        <v>146</v>
      </c>
      <c r="B7" s="1"/>
    </row>
    <row r="8" spans="1:10" ht="12.75">
      <c r="A8" s="5"/>
      <c r="B8" s="5"/>
      <c r="C8" s="6"/>
      <c r="D8" s="6"/>
      <c r="E8" s="6"/>
      <c r="F8" s="6"/>
      <c r="G8" s="6"/>
      <c r="H8" s="6"/>
      <c r="I8" s="6"/>
      <c r="J8" s="6"/>
    </row>
    <row r="9" spans="1:10" ht="12.75">
      <c r="A9" s="40"/>
      <c r="B9" s="40"/>
      <c r="C9" s="70" t="s">
        <v>164</v>
      </c>
      <c r="D9" s="70"/>
      <c r="E9" s="70"/>
      <c r="F9" s="70"/>
      <c r="G9" s="70"/>
      <c r="H9" s="70"/>
      <c r="I9" s="7"/>
      <c r="J9" s="7"/>
    </row>
    <row r="10" spans="1:10" s="3" customFormat="1" ht="25.5" customHeight="1">
      <c r="A10" s="1"/>
      <c r="B10" s="1"/>
      <c r="D10" s="71" t="s">
        <v>142</v>
      </c>
      <c r="E10" s="71"/>
      <c r="F10" s="70" t="s">
        <v>143</v>
      </c>
      <c r="G10" s="70"/>
      <c r="H10" s="57"/>
      <c r="I10" s="57"/>
      <c r="J10" s="51"/>
    </row>
    <row r="11" spans="1:10" s="3" customFormat="1" ht="13.5" customHeight="1">
      <c r="A11" s="1"/>
      <c r="B11" s="1"/>
      <c r="D11" s="50" t="s">
        <v>124</v>
      </c>
      <c r="E11" s="65"/>
      <c r="F11" s="65"/>
      <c r="G11" s="57"/>
      <c r="H11" s="57"/>
      <c r="I11" s="57"/>
      <c r="J11" s="51"/>
    </row>
    <row r="12" spans="1:10" s="3" customFormat="1" ht="12.75" customHeight="1">
      <c r="A12" s="1"/>
      <c r="B12" s="1"/>
      <c r="C12" s="65"/>
      <c r="D12" s="50" t="s">
        <v>125</v>
      </c>
      <c r="H12" s="50"/>
      <c r="J12" s="50"/>
    </row>
    <row r="13" spans="1:10" s="3" customFormat="1" ht="12.75">
      <c r="A13" s="1"/>
      <c r="B13" s="1"/>
      <c r="C13" s="50" t="s">
        <v>37</v>
      </c>
      <c r="D13" s="50" t="s">
        <v>126</v>
      </c>
      <c r="E13" s="50" t="s">
        <v>37</v>
      </c>
      <c r="F13" s="50" t="s">
        <v>84</v>
      </c>
      <c r="G13" s="50" t="s">
        <v>38</v>
      </c>
      <c r="I13" s="50" t="s">
        <v>128</v>
      </c>
      <c r="J13" s="50" t="s">
        <v>42</v>
      </c>
    </row>
    <row r="14" spans="1:10" s="3" customFormat="1" ht="12.75">
      <c r="A14" s="1"/>
      <c r="B14" s="1"/>
      <c r="C14" s="50" t="s">
        <v>39</v>
      </c>
      <c r="D14" s="57" t="s">
        <v>127</v>
      </c>
      <c r="E14" s="50" t="s">
        <v>40</v>
      </c>
      <c r="F14" s="50" t="s">
        <v>85</v>
      </c>
      <c r="G14" s="50" t="s">
        <v>41</v>
      </c>
      <c r="H14" s="50" t="s">
        <v>42</v>
      </c>
      <c r="I14" s="50" t="s">
        <v>129</v>
      </c>
      <c r="J14" s="50" t="s">
        <v>130</v>
      </c>
    </row>
    <row r="15" spans="1:10" s="3" customFormat="1" ht="13.5" thickBot="1">
      <c r="A15" s="52"/>
      <c r="B15" s="52"/>
      <c r="C15" s="12" t="s">
        <v>1</v>
      </c>
      <c r="D15" s="12" t="s">
        <v>1</v>
      </c>
      <c r="E15" s="12" t="s">
        <v>1</v>
      </c>
      <c r="F15" s="12" t="s">
        <v>1</v>
      </c>
      <c r="G15" s="12" t="s">
        <v>1</v>
      </c>
      <c r="H15" s="12" t="s">
        <v>1</v>
      </c>
      <c r="I15" s="12" t="s">
        <v>1</v>
      </c>
      <c r="J15" s="12" t="s">
        <v>1</v>
      </c>
    </row>
    <row r="17" spans="1:10" ht="12.75">
      <c r="A17" s="1" t="s">
        <v>97</v>
      </c>
      <c r="C17" s="14">
        <v>177536</v>
      </c>
      <c r="D17" s="14">
        <v>-19</v>
      </c>
      <c r="E17" s="14">
        <v>73140</v>
      </c>
      <c r="F17" s="14">
        <v>-8676</v>
      </c>
      <c r="G17" s="14">
        <v>293130</v>
      </c>
      <c r="H17" s="14">
        <f>SUM(C17:G17)</f>
        <v>535111</v>
      </c>
      <c r="I17" s="14">
        <v>2523</v>
      </c>
      <c r="J17" s="14">
        <f>SUM(H17:I17)</f>
        <v>537634</v>
      </c>
    </row>
    <row r="18" spans="3:10" ht="12.75">
      <c r="C18" s="14"/>
      <c r="D18" s="14"/>
      <c r="E18" s="14"/>
      <c r="F18" s="14"/>
      <c r="G18" s="14"/>
      <c r="H18" s="14"/>
      <c r="I18" s="14"/>
      <c r="J18" s="14"/>
    </row>
    <row r="19" spans="1:10" ht="12.75">
      <c r="A19" s="4" t="s">
        <v>66</v>
      </c>
      <c r="C19" s="14">
        <v>1323</v>
      </c>
      <c r="D19" s="14">
        <v>0</v>
      </c>
      <c r="E19" s="14">
        <v>4674</v>
      </c>
      <c r="F19" s="14">
        <v>0</v>
      </c>
      <c r="G19" s="14">
        <v>0</v>
      </c>
      <c r="H19" s="14">
        <f aca="true" t="shared" si="0" ref="H19:H24">SUM(C19:G19)</f>
        <v>5997</v>
      </c>
      <c r="I19" s="14">
        <v>0</v>
      </c>
      <c r="J19" s="14">
        <f aca="true" t="shared" si="1" ref="J19:J24">SUM(H19:I19)</f>
        <v>5997</v>
      </c>
    </row>
    <row r="20" spans="1:10" ht="12.75">
      <c r="A20" s="4" t="s">
        <v>131</v>
      </c>
      <c r="C20" s="14">
        <v>0</v>
      </c>
      <c r="D20" s="14">
        <v>0</v>
      </c>
      <c r="E20" s="14">
        <v>0</v>
      </c>
      <c r="F20" s="14">
        <v>-1250</v>
      </c>
      <c r="G20" s="14">
        <v>0</v>
      </c>
      <c r="H20" s="14">
        <f t="shared" si="0"/>
        <v>-1250</v>
      </c>
      <c r="I20" s="14">
        <v>0</v>
      </c>
      <c r="J20" s="14">
        <f t="shared" si="1"/>
        <v>-1250</v>
      </c>
    </row>
    <row r="21" spans="1:10" ht="12.75">
      <c r="A21" s="4" t="s">
        <v>152</v>
      </c>
      <c r="C21" s="14">
        <v>0</v>
      </c>
      <c r="D21" s="14">
        <v>0</v>
      </c>
      <c r="E21" s="14">
        <v>2627</v>
      </c>
      <c r="F21" s="14">
        <v>9926</v>
      </c>
      <c r="G21" s="14">
        <v>0</v>
      </c>
      <c r="H21" s="14">
        <f t="shared" si="0"/>
        <v>12553</v>
      </c>
      <c r="I21" s="14">
        <v>0</v>
      </c>
      <c r="J21" s="14">
        <f t="shared" si="1"/>
        <v>12553</v>
      </c>
    </row>
    <row r="22" spans="1:10" ht="12.75">
      <c r="A22" s="4" t="s">
        <v>133</v>
      </c>
      <c r="C22" s="14">
        <v>0</v>
      </c>
      <c r="D22" s="14">
        <v>0</v>
      </c>
      <c r="E22" s="14">
        <v>0</v>
      </c>
      <c r="F22" s="14">
        <v>0</v>
      </c>
      <c r="G22" s="14">
        <v>83347</v>
      </c>
      <c r="H22" s="14">
        <f t="shared" si="0"/>
        <v>83347</v>
      </c>
      <c r="I22" s="14">
        <v>220</v>
      </c>
      <c r="J22" s="14">
        <f t="shared" si="1"/>
        <v>83567</v>
      </c>
    </row>
    <row r="23" spans="1:10" ht="12.75">
      <c r="A23" s="4" t="s">
        <v>137</v>
      </c>
      <c r="C23" s="14">
        <v>0</v>
      </c>
      <c r="D23" s="14">
        <v>0</v>
      </c>
      <c r="E23" s="14">
        <v>0</v>
      </c>
      <c r="F23" s="14">
        <v>0</v>
      </c>
      <c r="G23" s="14">
        <v>-19065</v>
      </c>
      <c r="H23" s="14">
        <f t="shared" si="0"/>
        <v>-19065</v>
      </c>
      <c r="I23" s="14">
        <v>0</v>
      </c>
      <c r="J23" s="14">
        <f t="shared" si="1"/>
        <v>-19065</v>
      </c>
    </row>
    <row r="24" spans="1:10" ht="12.75">
      <c r="A24" s="4" t="s">
        <v>165</v>
      </c>
      <c r="C24" s="14">
        <v>0</v>
      </c>
      <c r="D24" s="14">
        <v>0</v>
      </c>
      <c r="E24" s="14">
        <v>0</v>
      </c>
      <c r="F24" s="14">
        <v>0</v>
      </c>
      <c r="G24" s="14">
        <v>0</v>
      </c>
      <c r="H24" s="14">
        <f t="shared" si="0"/>
        <v>0</v>
      </c>
      <c r="I24" s="14">
        <f>-344+17693</f>
        <v>17349</v>
      </c>
      <c r="J24" s="14">
        <f t="shared" si="1"/>
        <v>17349</v>
      </c>
    </row>
    <row r="25" spans="1:10" ht="12.75">
      <c r="A25" s="4" t="s">
        <v>144</v>
      </c>
      <c r="C25" s="14"/>
      <c r="D25" s="14"/>
      <c r="E25" s="14"/>
      <c r="F25" s="14"/>
      <c r="G25" s="14"/>
      <c r="H25" s="14"/>
      <c r="I25" s="14"/>
      <c r="J25" s="14"/>
    </row>
    <row r="26" spans="1:10" ht="12.75">
      <c r="A26" s="4" t="s">
        <v>132</v>
      </c>
      <c r="C26" s="14">
        <v>0</v>
      </c>
      <c r="D26" s="14">
        <v>-65</v>
      </c>
      <c r="E26" s="14">
        <v>0</v>
      </c>
      <c r="F26" s="14">
        <v>0</v>
      </c>
      <c r="G26" s="14">
        <v>0</v>
      </c>
      <c r="H26" s="14">
        <f>SUM(C26:G26)</f>
        <v>-65</v>
      </c>
      <c r="I26" s="14">
        <v>0</v>
      </c>
      <c r="J26" s="14">
        <f>SUM(H26:I26)</f>
        <v>-65</v>
      </c>
    </row>
    <row r="27" spans="1:10" ht="12.75">
      <c r="A27" s="4" t="s">
        <v>145</v>
      </c>
      <c r="C27" s="14"/>
      <c r="D27" s="14"/>
      <c r="E27" s="14"/>
      <c r="F27" s="14"/>
      <c r="G27" s="14"/>
      <c r="H27" s="14"/>
      <c r="I27" s="14"/>
      <c r="J27" s="14"/>
    </row>
    <row r="28" spans="1:10" ht="12.75">
      <c r="A28" s="2"/>
      <c r="B28" s="2"/>
      <c r="C28" s="14"/>
      <c r="D28" s="14"/>
      <c r="E28" s="14"/>
      <c r="F28" s="14"/>
      <c r="G28" s="14"/>
      <c r="H28" s="14"/>
      <c r="I28" s="14"/>
      <c r="J28" s="14"/>
    </row>
    <row r="29" spans="1:10" ht="20.25" customHeight="1" thickBot="1">
      <c r="A29" s="53" t="s">
        <v>151</v>
      </c>
      <c r="B29" s="33"/>
      <c r="C29" s="35">
        <f aca="true" t="shared" si="2" ref="C29:J29">SUM(C17:C28)</f>
        <v>178859</v>
      </c>
      <c r="D29" s="35">
        <f t="shared" si="2"/>
        <v>-84</v>
      </c>
      <c r="E29" s="35">
        <f t="shared" si="2"/>
        <v>80441</v>
      </c>
      <c r="F29" s="35">
        <f t="shared" si="2"/>
        <v>0</v>
      </c>
      <c r="G29" s="35">
        <f t="shared" si="2"/>
        <v>357412</v>
      </c>
      <c r="H29" s="35">
        <f t="shared" si="2"/>
        <v>616628</v>
      </c>
      <c r="I29" s="35">
        <f t="shared" si="2"/>
        <v>20092</v>
      </c>
      <c r="J29" s="35">
        <f t="shared" si="2"/>
        <v>636720</v>
      </c>
    </row>
    <row r="30" spans="3:10" ht="12.75">
      <c r="C30" s="14"/>
      <c r="D30" s="14"/>
      <c r="E30" s="14"/>
      <c r="F30" s="14"/>
      <c r="G30" s="14"/>
      <c r="H30" s="14"/>
      <c r="I30" s="14"/>
      <c r="J30" s="14"/>
    </row>
    <row r="31" spans="2:10" ht="12.75">
      <c r="B31" s="1"/>
      <c r="C31" s="14"/>
      <c r="D31" s="14"/>
      <c r="E31" s="14"/>
      <c r="F31" s="14"/>
      <c r="G31" s="14"/>
      <c r="H31" s="14"/>
      <c r="I31" s="14"/>
      <c r="J31" s="14"/>
    </row>
    <row r="32" spans="1:10" ht="12.75">
      <c r="A32" s="1" t="s">
        <v>83</v>
      </c>
      <c r="C32" s="14">
        <v>173648</v>
      </c>
      <c r="D32" s="14">
        <v>0</v>
      </c>
      <c r="E32" s="14">
        <v>64972</v>
      </c>
      <c r="F32" s="14">
        <v>0</v>
      </c>
      <c r="G32" s="14">
        <v>255496</v>
      </c>
      <c r="H32" s="14">
        <f>SUM(C32:G32)</f>
        <v>494116</v>
      </c>
      <c r="I32" s="17">
        <v>2382</v>
      </c>
      <c r="J32" s="14">
        <f>SUM(H32:I32)</f>
        <v>496498</v>
      </c>
    </row>
    <row r="33" spans="3:10" ht="12.75">
      <c r="C33" s="14"/>
      <c r="D33" s="14"/>
      <c r="E33" s="14"/>
      <c r="F33" s="14"/>
      <c r="G33" s="14"/>
      <c r="H33" s="14"/>
      <c r="I33" s="14"/>
      <c r="J33" s="14"/>
    </row>
    <row r="34" spans="1:10" ht="12.75">
      <c r="A34" s="4" t="s">
        <v>66</v>
      </c>
      <c r="B34" s="55"/>
      <c r="C34" s="17">
        <v>1129</v>
      </c>
      <c r="D34" s="17">
        <v>0</v>
      </c>
      <c r="E34" s="17">
        <v>2461</v>
      </c>
      <c r="F34" s="17">
        <v>0</v>
      </c>
      <c r="G34" s="17">
        <v>0</v>
      </c>
      <c r="H34" s="14">
        <f>SUM(C34:G34)</f>
        <v>3590</v>
      </c>
      <c r="I34" s="17">
        <v>0</v>
      </c>
      <c r="J34" s="14">
        <f>SUM(C34:G34)</f>
        <v>3590</v>
      </c>
    </row>
    <row r="35" spans="1:10" ht="12.75">
      <c r="A35" s="4" t="s">
        <v>131</v>
      </c>
      <c r="B35" s="55"/>
      <c r="C35" s="17">
        <v>0</v>
      </c>
      <c r="D35" s="17">
        <v>0</v>
      </c>
      <c r="E35" s="17">
        <v>0</v>
      </c>
      <c r="F35" s="17">
        <v>-5966</v>
      </c>
      <c r="G35" s="17">
        <v>0</v>
      </c>
      <c r="H35" s="14">
        <f>SUM(C35:G35)</f>
        <v>-5966</v>
      </c>
      <c r="I35" s="17">
        <v>0</v>
      </c>
      <c r="J35" s="14">
        <f>SUM(C35:G35)</f>
        <v>-5966</v>
      </c>
    </row>
    <row r="36" spans="1:10" ht="12.75">
      <c r="A36" s="4" t="s">
        <v>133</v>
      </c>
      <c r="B36" s="55"/>
      <c r="C36" s="17">
        <v>0</v>
      </c>
      <c r="D36" s="17">
        <v>0</v>
      </c>
      <c r="E36" s="17">
        <v>0</v>
      </c>
      <c r="F36" s="17">
        <v>0</v>
      </c>
      <c r="G36" s="17">
        <v>67765</v>
      </c>
      <c r="H36" s="14">
        <f>SUM(C36:G36)</f>
        <v>67765</v>
      </c>
      <c r="I36" s="17">
        <v>189</v>
      </c>
      <c r="J36" s="14">
        <f>SUM(H36:I36)</f>
        <v>67954</v>
      </c>
    </row>
    <row r="37" spans="1:10" ht="12.75">
      <c r="A37" s="4" t="s">
        <v>154</v>
      </c>
      <c r="B37" s="55"/>
      <c r="C37" s="17">
        <v>0</v>
      </c>
      <c r="D37" s="17">
        <v>0</v>
      </c>
      <c r="E37" s="17">
        <v>0</v>
      </c>
      <c r="F37" s="17">
        <v>0</v>
      </c>
      <c r="G37" s="17">
        <v>-31286</v>
      </c>
      <c r="H37" s="14">
        <f>SUM(C37:G37)</f>
        <v>-31286</v>
      </c>
      <c r="I37" s="17">
        <v>0</v>
      </c>
      <c r="J37" s="14">
        <f>SUM(H37:I37)</f>
        <v>-31286</v>
      </c>
    </row>
    <row r="38" spans="3:10" ht="12.75">
      <c r="C38" s="14"/>
      <c r="D38" s="14"/>
      <c r="E38" s="14"/>
      <c r="F38" s="14"/>
      <c r="G38" s="14"/>
      <c r="H38" s="20"/>
      <c r="I38" s="14"/>
      <c r="J38" s="14"/>
    </row>
    <row r="39" spans="1:10" ht="13.5" thickBot="1">
      <c r="A39" s="53" t="s">
        <v>153</v>
      </c>
      <c r="B39" s="33"/>
      <c r="C39" s="35">
        <f>SUM(C32:C37)</f>
        <v>174777</v>
      </c>
      <c r="D39" s="35">
        <f aca="true" t="shared" si="3" ref="D39:J39">SUM(D32:D37)</f>
        <v>0</v>
      </c>
      <c r="E39" s="35">
        <f t="shared" si="3"/>
        <v>67433</v>
      </c>
      <c r="F39" s="35">
        <f t="shared" si="3"/>
        <v>-5966</v>
      </c>
      <c r="G39" s="35">
        <f t="shared" si="3"/>
        <v>291975</v>
      </c>
      <c r="H39" s="35">
        <f t="shared" si="3"/>
        <v>528219</v>
      </c>
      <c r="I39" s="35">
        <f t="shared" si="3"/>
        <v>2571</v>
      </c>
      <c r="J39" s="35">
        <f t="shared" si="3"/>
        <v>530790</v>
      </c>
    </row>
    <row r="40" spans="1:10" ht="12.75">
      <c r="A40" s="15"/>
      <c r="B40" s="40"/>
      <c r="C40" s="17"/>
      <c r="D40" s="17"/>
      <c r="E40" s="17"/>
      <c r="F40" s="17"/>
      <c r="G40" s="17"/>
      <c r="H40" s="17"/>
      <c r="I40" s="17"/>
      <c r="J40" s="17"/>
    </row>
    <row r="41" spans="1:10" ht="12.75" customHeight="1">
      <c r="A41" s="67" t="s">
        <v>134</v>
      </c>
      <c r="B41" s="67"/>
      <c r="C41" s="67"/>
      <c r="D41" s="67"/>
      <c r="E41" s="67"/>
      <c r="F41" s="67"/>
      <c r="G41" s="67"/>
      <c r="H41" s="67"/>
      <c r="I41" s="67"/>
      <c r="J41" s="67"/>
    </row>
    <row r="42" spans="1:10" ht="12.75">
      <c r="A42" s="67"/>
      <c r="B42" s="67"/>
      <c r="C42" s="67"/>
      <c r="D42" s="67"/>
      <c r="E42" s="67"/>
      <c r="F42" s="67"/>
      <c r="G42" s="67"/>
      <c r="H42" s="67"/>
      <c r="I42" s="67"/>
      <c r="J42" s="67"/>
    </row>
    <row r="43" spans="7:9" ht="12.75">
      <c r="G43" s="14"/>
      <c r="H43" s="14"/>
      <c r="I43" s="14"/>
    </row>
  </sheetData>
  <mergeCells count="4">
    <mergeCell ref="C9:H9"/>
    <mergeCell ref="F10:G10"/>
    <mergeCell ref="A41:J42"/>
    <mergeCell ref="D10:E10"/>
  </mergeCells>
  <printOptions/>
  <pageMargins left="0.75" right="0.75" top="0.17" bottom="0.17" header="0.17" footer="0.17"/>
  <pageSetup horizontalDpi="300" verticalDpi="300" orientation="landscape"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5"/>
  <dimension ref="A2:H68"/>
  <sheetViews>
    <sheetView workbookViewId="0" topLeftCell="A59">
      <selection activeCell="D66" sqref="D66"/>
    </sheetView>
  </sheetViews>
  <sheetFormatPr defaultColWidth="9.140625" defaultRowHeight="12.75"/>
  <cols>
    <col min="1" max="1" width="2.57421875" style="2" customWidth="1"/>
    <col min="2" max="2" width="48.421875" style="2" customWidth="1"/>
    <col min="3" max="3" width="9.00390625" style="2" customWidth="1"/>
    <col min="4" max="4" width="10.421875" style="2" customWidth="1"/>
    <col min="5" max="5" width="7.7109375" style="2" customWidth="1"/>
    <col min="6" max="6" width="0" style="2" hidden="1" customWidth="1"/>
    <col min="7" max="7" width="10.8515625" style="2" customWidth="1"/>
    <col min="8" max="16384" width="9.140625" style="2" customWidth="1"/>
  </cols>
  <sheetData>
    <row r="2" ht="12.75">
      <c r="A2" s="1" t="s">
        <v>31</v>
      </c>
    </row>
    <row r="4" ht="12.75">
      <c r="A4" s="3" t="s">
        <v>32</v>
      </c>
    </row>
    <row r="5" ht="9" customHeight="1"/>
    <row r="6" ht="12.75">
      <c r="A6" s="3" t="s">
        <v>43</v>
      </c>
    </row>
    <row r="7" spans="1:7" ht="12.75">
      <c r="A7" s="3" t="s">
        <v>146</v>
      </c>
      <c r="D7" s="56" t="s">
        <v>119</v>
      </c>
      <c r="G7" s="50" t="s">
        <v>91</v>
      </c>
    </row>
    <row r="8" spans="4:7" ht="12.75">
      <c r="D8" s="8" t="s">
        <v>150</v>
      </c>
      <c r="F8" s="8" t="s">
        <v>44</v>
      </c>
      <c r="G8" s="8" t="s">
        <v>155</v>
      </c>
    </row>
    <row r="9" spans="4:7" ht="12.75">
      <c r="D9" s="50" t="s">
        <v>1</v>
      </c>
      <c r="F9" s="50" t="s">
        <v>1</v>
      </c>
      <c r="G9" s="50" t="s">
        <v>1</v>
      </c>
    </row>
    <row r="10" spans="1:7" ht="12.75">
      <c r="A10" s="3" t="s">
        <v>45</v>
      </c>
      <c r="G10" s="50"/>
    </row>
    <row r="11" spans="1:7" ht="12.75">
      <c r="A11" s="2" t="s">
        <v>46</v>
      </c>
      <c r="D11" s="14">
        <v>103105</v>
      </c>
      <c r="F11" s="14"/>
      <c r="G11" s="14">
        <v>79857</v>
      </c>
    </row>
    <row r="12" spans="1:7" ht="12.75">
      <c r="A12" s="2" t="s">
        <v>47</v>
      </c>
      <c r="D12" s="14"/>
      <c r="F12" s="14"/>
      <c r="G12" s="14"/>
    </row>
    <row r="13" spans="2:7" ht="12.75">
      <c r="B13" s="2" t="s">
        <v>48</v>
      </c>
      <c r="D13" s="14">
        <v>817</v>
      </c>
      <c r="F13" s="14"/>
      <c r="G13" s="14">
        <v>1081</v>
      </c>
    </row>
    <row r="14" spans="2:7" ht="12" customHeight="1">
      <c r="B14" s="2" t="s">
        <v>68</v>
      </c>
      <c r="D14" s="14">
        <v>4650</v>
      </c>
      <c r="F14" s="14"/>
      <c r="G14" s="14">
        <v>4650</v>
      </c>
    </row>
    <row r="15" spans="2:7" ht="12.75">
      <c r="B15" s="2" t="s">
        <v>49</v>
      </c>
      <c r="D15" s="14">
        <v>16688</v>
      </c>
      <c r="F15" s="14"/>
      <c r="G15" s="14">
        <v>17927</v>
      </c>
    </row>
    <row r="16" spans="2:7" ht="12.75">
      <c r="B16" s="2" t="s">
        <v>51</v>
      </c>
      <c r="D16" s="17">
        <v>-132</v>
      </c>
      <c r="E16" s="7"/>
      <c r="F16" s="17"/>
      <c r="G16" s="17">
        <v>-190</v>
      </c>
    </row>
    <row r="17" spans="2:7" ht="12.75">
      <c r="B17" s="2" t="s">
        <v>27</v>
      </c>
      <c r="D17" s="14">
        <v>748</v>
      </c>
      <c r="F17" s="14"/>
      <c r="G17" s="14">
        <v>1198</v>
      </c>
    </row>
    <row r="18" spans="2:7" ht="12.75">
      <c r="B18" s="2" t="s">
        <v>50</v>
      </c>
      <c r="D18" s="14">
        <v>-1665</v>
      </c>
      <c r="F18" s="14"/>
      <c r="G18" s="14">
        <v>-2022</v>
      </c>
    </row>
    <row r="19" spans="2:7" ht="12.75">
      <c r="B19" s="2" t="s">
        <v>87</v>
      </c>
      <c r="D19" s="14">
        <v>-240</v>
      </c>
      <c r="F19" s="14"/>
      <c r="G19" s="14">
        <v>-603</v>
      </c>
    </row>
    <row r="20" spans="2:7" ht="12.75">
      <c r="B20" s="2" t="s">
        <v>136</v>
      </c>
      <c r="D20" s="14">
        <v>-5865</v>
      </c>
      <c r="F20" s="14"/>
      <c r="G20" s="14">
        <v>0</v>
      </c>
    </row>
    <row r="21" spans="2:7" ht="12.75">
      <c r="B21" s="2" t="s">
        <v>70</v>
      </c>
      <c r="D21" s="14">
        <v>93</v>
      </c>
      <c r="F21" s="14"/>
      <c r="G21" s="14">
        <v>10</v>
      </c>
    </row>
    <row r="22" spans="2:7" ht="12.75">
      <c r="B22" s="2" t="s">
        <v>121</v>
      </c>
      <c r="D22" s="14">
        <v>69</v>
      </c>
      <c r="F22" s="14"/>
      <c r="G22" s="66">
        <v>0</v>
      </c>
    </row>
    <row r="23" spans="2:7" ht="12.75">
      <c r="B23" s="2" t="s">
        <v>69</v>
      </c>
      <c r="D23" s="17">
        <v>773</v>
      </c>
      <c r="E23" s="7"/>
      <c r="F23" s="17"/>
      <c r="G23" s="17">
        <v>879</v>
      </c>
    </row>
    <row r="24" spans="2:7" ht="12.75">
      <c r="B24" s="2" t="s">
        <v>106</v>
      </c>
      <c r="D24" s="17">
        <v>0</v>
      </c>
      <c r="E24" s="7"/>
      <c r="F24" s="17"/>
      <c r="G24" s="17">
        <f>-2193+644</f>
        <v>-1549</v>
      </c>
    </row>
    <row r="25" spans="2:7" ht="12.75">
      <c r="B25" s="2" t="s">
        <v>158</v>
      </c>
      <c r="D25" s="20">
        <v>-11</v>
      </c>
      <c r="F25" s="20"/>
      <c r="G25" s="20">
        <v>-592</v>
      </c>
    </row>
    <row r="26" spans="1:7" ht="12.75">
      <c r="A26" s="2" t="s">
        <v>52</v>
      </c>
      <c r="D26" s="14">
        <f>SUM(D11:D25)</f>
        <v>119030</v>
      </c>
      <c r="F26" s="14">
        <f>SUM(F11:F25)</f>
        <v>0</v>
      </c>
      <c r="G26" s="14">
        <f>SUM(G11:G25)</f>
        <v>100646</v>
      </c>
    </row>
    <row r="27" spans="4:7" ht="4.5" customHeight="1">
      <c r="D27" s="14"/>
      <c r="F27" s="14"/>
      <c r="G27" s="14"/>
    </row>
    <row r="28" spans="1:7" ht="12.75">
      <c r="A28" s="2" t="s">
        <v>53</v>
      </c>
      <c r="D28" s="14"/>
      <c r="F28" s="14"/>
      <c r="G28" s="14"/>
    </row>
    <row r="29" spans="2:7" ht="12.75">
      <c r="B29" s="2" t="s">
        <v>11</v>
      </c>
      <c r="D29" s="14">
        <v>-17062</v>
      </c>
      <c r="F29" s="14">
        <v>6249</v>
      </c>
      <c r="G29" s="14">
        <v>-7815</v>
      </c>
    </row>
    <row r="30" spans="2:7" ht="12.75">
      <c r="B30" s="2" t="s">
        <v>10</v>
      </c>
      <c r="D30" s="14">
        <v>-18829</v>
      </c>
      <c r="F30" s="14">
        <v>-6246</v>
      </c>
      <c r="G30" s="14">
        <v>-12619</v>
      </c>
    </row>
    <row r="31" spans="2:7" ht="12.75">
      <c r="B31" s="2" t="s">
        <v>8</v>
      </c>
      <c r="D31" s="20">
        <v>-2880</v>
      </c>
      <c r="F31" s="20">
        <v>-770</v>
      </c>
      <c r="G31" s="20">
        <v>16851</v>
      </c>
    </row>
    <row r="32" spans="1:7" ht="12.75">
      <c r="A32" s="2" t="s">
        <v>54</v>
      </c>
      <c r="D32" s="14">
        <f>SUM(D26:D31)</f>
        <v>80259</v>
      </c>
      <c r="F32" s="14">
        <f>SUM(F26:F31)</f>
        <v>-767</v>
      </c>
      <c r="G32" s="14">
        <f>SUM(G26:G31)</f>
        <v>97063</v>
      </c>
    </row>
    <row r="33" spans="2:7" ht="12.75">
      <c r="B33" s="2" t="s">
        <v>55</v>
      </c>
      <c r="D33" s="14">
        <v>-609</v>
      </c>
      <c r="F33" s="14">
        <v>-524</v>
      </c>
      <c r="G33" s="14">
        <v>-760</v>
      </c>
    </row>
    <row r="34" spans="2:7" ht="12.75">
      <c r="B34" s="2" t="s">
        <v>56</v>
      </c>
      <c r="D34" s="14">
        <v>-11743</v>
      </c>
      <c r="F34" s="14">
        <v>-11108</v>
      </c>
      <c r="G34" s="14">
        <v>-16939</v>
      </c>
    </row>
    <row r="35" spans="2:7" ht="12.75">
      <c r="B35" s="2" t="s">
        <v>86</v>
      </c>
      <c r="D35" s="60">
        <v>7931</v>
      </c>
      <c r="G35" s="60">
        <v>311</v>
      </c>
    </row>
    <row r="36" spans="1:7" ht="12.75">
      <c r="A36" s="2" t="s">
        <v>138</v>
      </c>
      <c r="D36" s="32">
        <f>SUM(D32:D35)</f>
        <v>75838</v>
      </c>
      <c r="F36" s="32">
        <f>SUM(F32:F34)</f>
        <v>-12399</v>
      </c>
      <c r="G36" s="32">
        <f>SUM(G32:G35)</f>
        <v>79675</v>
      </c>
    </row>
    <row r="37" spans="4:7" ht="5.25" customHeight="1">
      <c r="D37" s="14"/>
      <c r="F37" s="14"/>
      <c r="G37" s="14"/>
    </row>
    <row r="38" spans="1:7" ht="12.75">
      <c r="A38" s="3" t="s">
        <v>57</v>
      </c>
      <c r="D38" s="14"/>
      <c r="F38" s="14"/>
      <c r="G38" s="14"/>
    </row>
    <row r="39" spans="1:7" ht="12.75">
      <c r="A39" s="3"/>
      <c r="B39" s="2" t="s">
        <v>139</v>
      </c>
      <c r="D39" s="14">
        <v>-22461</v>
      </c>
      <c r="F39" s="14"/>
      <c r="G39" s="14">
        <v>0</v>
      </c>
    </row>
    <row r="40" spans="2:7" ht="12" customHeight="1">
      <c r="B40" s="2" t="s">
        <v>166</v>
      </c>
      <c r="D40" s="14">
        <v>-734</v>
      </c>
      <c r="F40" s="14"/>
      <c r="G40" s="14">
        <v>-163</v>
      </c>
    </row>
    <row r="41" spans="2:7" ht="12" customHeight="1">
      <c r="B41" s="2" t="s">
        <v>157</v>
      </c>
      <c r="D41" s="14">
        <v>0</v>
      </c>
      <c r="F41" s="14"/>
      <c r="G41" s="14">
        <v>-4000</v>
      </c>
    </row>
    <row r="42" spans="2:7" ht="12" customHeight="1">
      <c r="B42" s="2" t="s">
        <v>120</v>
      </c>
      <c r="D42" s="14">
        <v>3048</v>
      </c>
      <c r="F42" s="14"/>
      <c r="G42" s="14">
        <v>0</v>
      </c>
    </row>
    <row r="43" spans="2:7" ht="12" customHeight="1">
      <c r="B43" s="2" t="s">
        <v>140</v>
      </c>
      <c r="D43" s="14">
        <v>2000</v>
      </c>
      <c r="F43" s="14"/>
      <c r="G43" s="14">
        <v>0</v>
      </c>
    </row>
    <row r="44" spans="2:7" ht="12" customHeight="1">
      <c r="B44" s="2" t="s">
        <v>141</v>
      </c>
      <c r="D44" s="14">
        <v>2000</v>
      </c>
      <c r="F44" s="14"/>
      <c r="G44" s="14">
        <v>0</v>
      </c>
    </row>
    <row r="45" spans="2:7" ht="12.75">
      <c r="B45" s="2" t="s">
        <v>58</v>
      </c>
      <c r="D45" s="14">
        <v>-48535</v>
      </c>
      <c r="F45" s="14">
        <v>-24197</v>
      </c>
      <c r="G45" s="14">
        <v>-14889</v>
      </c>
    </row>
    <row r="46" spans="2:7" ht="12.75">
      <c r="B46" s="2" t="s">
        <v>88</v>
      </c>
      <c r="D46" s="14">
        <v>-74</v>
      </c>
      <c r="F46" s="14">
        <v>-56</v>
      </c>
      <c r="G46" s="14">
        <v>-59</v>
      </c>
    </row>
    <row r="47" spans="2:7" ht="12.75">
      <c r="B47" s="2" t="s">
        <v>59</v>
      </c>
      <c r="D47" s="14">
        <v>747</v>
      </c>
      <c r="F47" s="14"/>
      <c r="G47" s="14">
        <v>611</v>
      </c>
    </row>
    <row r="48" spans="2:7" ht="12.75">
      <c r="B48" s="2" t="s">
        <v>60</v>
      </c>
      <c r="D48" s="14">
        <v>-35914</v>
      </c>
      <c r="F48" s="14">
        <v>-7055</v>
      </c>
      <c r="G48" s="14">
        <v>-29437</v>
      </c>
    </row>
    <row r="49" spans="2:7" ht="12.75">
      <c r="B49" s="2" t="s">
        <v>61</v>
      </c>
      <c r="D49" s="14">
        <v>1665</v>
      </c>
      <c r="F49" s="14">
        <v>3172</v>
      </c>
      <c r="G49" s="14">
        <v>2040</v>
      </c>
    </row>
    <row r="50" spans="2:7" ht="12.75">
      <c r="B50" s="2" t="s">
        <v>62</v>
      </c>
      <c r="D50" s="14">
        <v>132</v>
      </c>
      <c r="F50" s="14">
        <v>85</v>
      </c>
      <c r="G50" s="14">
        <v>190</v>
      </c>
    </row>
    <row r="51" spans="1:7" ht="12.75">
      <c r="A51" s="2" t="s">
        <v>65</v>
      </c>
      <c r="D51" s="32">
        <f>SUM(D38:D50)</f>
        <v>-98126</v>
      </c>
      <c r="F51" s="32">
        <f>SUM(F38:F50)</f>
        <v>-28051</v>
      </c>
      <c r="G51" s="32">
        <f>SUM(G38:G50)</f>
        <v>-45707</v>
      </c>
    </row>
    <row r="52" spans="4:7" ht="4.5" customHeight="1">
      <c r="D52" s="14"/>
      <c r="F52" s="14"/>
      <c r="G52" s="14"/>
    </row>
    <row r="53" spans="1:7" ht="12.75">
      <c r="A53" s="3" t="s">
        <v>63</v>
      </c>
      <c r="D53" s="14"/>
      <c r="F53" s="14"/>
      <c r="G53" s="14"/>
    </row>
    <row r="54" spans="2:7" ht="12.75" customHeight="1">
      <c r="B54" s="2" t="s">
        <v>89</v>
      </c>
      <c r="D54" s="14">
        <v>5997</v>
      </c>
      <c r="F54" s="14">
        <v>0</v>
      </c>
      <c r="G54" s="14">
        <v>3590</v>
      </c>
    </row>
    <row r="55" spans="2:7" ht="12.75" customHeight="1">
      <c r="B55" s="2" t="s">
        <v>159</v>
      </c>
      <c r="D55" s="14">
        <v>12553</v>
      </c>
      <c r="F55" s="14"/>
      <c r="G55" s="14">
        <v>0</v>
      </c>
    </row>
    <row r="56" spans="2:7" ht="12.75" customHeight="1">
      <c r="B56" s="2" t="s">
        <v>167</v>
      </c>
      <c r="D56" s="14">
        <v>17693</v>
      </c>
      <c r="F56" s="14"/>
      <c r="G56" s="14">
        <v>0</v>
      </c>
    </row>
    <row r="57" spans="2:7" ht="12" customHeight="1">
      <c r="B57" s="2" t="s">
        <v>93</v>
      </c>
      <c r="D57" s="14">
        <v>-1250</v>
      </c>
      <c r="F57" s="14"/>
      <c r="G57" s="14">
        <v>-5966</v>
      </c>
    </row>
    <row r="58" spans="2:7" ht="12.75">
      <c r="B58" s="2" t="s">
        <v>135</v>
      </c>
      <c r="D58" s="14">
        <v>83197</v>
      </c>
      <c r="F58" s="14">
        <v>4542</v>
      </c>
      <c r="G58" s="14">
        <v>6689</v>
      </c>
    </row>
    <row r="59" spans="2:7" ht="12.75">
      <c r="B59" s="2" t="s">
        <v>137</v>
      </c>
      <c r="D59" s="14">
        <v>-19065</v>
      </c>
      <c r="F59" s="14"/>
      <c r="G59" s="14">
        <v>-31286</v>
      </c>
    </row>
    <row r="60" spans="2:7" ht="12.75">
      <c r="B60" s="2" t="s">
        <v>96</v>
      </c>
      <c r="D60" s="14">
        <v>-6380</v>
      </c>
      <c r="F60" s="14">
        <v>-7349</v>
      </c>
      <c r="G60" s="14">
        <v>-10536</v>
      </c>
    </row>
    <row r="61" spans="2:7" ht="12" customHeight="1">
      <c r="B61" s="2" t="s">
        <v>64</v>
      </c>
      <c r="D61" s="14">
        <v>-760</v>
      </c>
      <c r="F61" s="14">
        <v>-537</v>
      </c>
      <c r="G61" s="14">
        <v>-438</v>
      </c>
    </row>
    <row r="62" spans="1:7" ht="12.75">
      <c r="A62" s="2" t="s">
        <v>122</v>
      </c>
      <c r="D62" s="32">
        <f>SUM(D54:D61)</f>
        <v>91985</v>
      </c>
      <c r="F62" s="32">
        <f>SUM(F54:F61)</f>
        <v>-3344</v>
      </c>
      <c r="G62" s="32">
        <f>SUM(G54:G61)</f>
        <v>-37947</v>
      </c>
    </row>
    <row r="63" spans="4:7" ht="4.5" customHeight="1">
      <c r="D63" s="14"/>
      <c r="F63" s="14"/>
      <c r="G63" s="14"/>
    </row>
    <row r="64" spans="1:7" ht="12.75">
      <c r="A64" s="3" t="s">
        <v>160</v>
      </c>
      <c r="D64" s="14">
        <f>+D62+D51+D36</f>
        <v>69697</v>
      </c>
      <c r="F64" s="14">
        <f>+F62+F51+F36</f>
        <v>-43794</v>
      </c>
      <c r="G64" s="14">
        <f>+G62+G51+G36</f>
        <v>-3979</v>
      </c>
    </row>
    <row r="65" spans="1:7" ht="12.75">
      <c r="A65" s="3" t="s">
        <v>67</v>
      </c>
      <c r="D65" s="14">
        <v>106228</v>
      </c>
      <c r="F65" s="14">
        <v>103216</v>
      </c>
      <c r="G65" s="14">
        <v>127096</v>
      </c>
    </row>
    <row r="66" spans="1:7" ht="13.5" thickBot="1">
      <c r="A66" s="3" t="s">
        <v>156</v>
      </c>
      <c r="D66" s="42">
        <f>SUM(D64:D65)</f>
        <v>175925</v>
      </c>
      <c r="F66" s="42">
        <f>SUM(F64:F65)</f>
        <v>59422</v>
      </c>
      <c r="G66" s="42">
        <f>SUM(G64:G65)</f>
        <v>123117</v>
      </c>
    </row>
    <row r="67" spans="1:8" ht="13.5" customHeight="1" thickTop="1">
      <c r="A67" s="67" t="s">
        <v>123</v>
      </c>
      <c r="B67" s="67"/>
      <c r="C67" s="67"/>
      <c r="D67" s="67"/>
      <c r="E67" s="67"/>
      <c r="F67" s="67"/>
      <c r="G67" s="67"/>
      <c r="H67" s="67"/>
    </row>
    <row r="68" spans="1:8" ht="26.25" customHeight="1">
      <c r="A68" s="67"/>
      <c r="B68" s="67"/>
      <c r="C68" s="67"/>
      <c r="D68" s="67"/>
      <c r="E68" s="67"/>
      <c r="F68" s="67"/>
      <c r="G68" s="67"/>
      <c r="H68" s="67"/>
    </row>
  </sheetData>
  <mergeCells count="1">
    <mergeCell ref="A67:H68"/>
  </mergeCells>
  <printOptions/>
  <pageMargins left="0.55" right="0.54" top="0.17" bottom="0.17" header="0.17" footer="0.17"/>
  <pageSetup horizontalDpi="300" verticalDpi="300" orientation="portrait" paperSize="9" scale="9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ModifiedBy>
  <cp:lastPrinted>2006-10-30T22:54:06Z</cp:lastPrinted>
  <dcterms:created xsi:type="dcterms:W3CDTF">1996-10-14T23:33:28Z</dcterms:created>
  <dcterms:modified xsi:type="dcterms:W3CDTF">2006-10-31T06:57:08Z</dcterms:modified>
  <cp:category/>
  <cp:version/>
  <cp:contentType/>
  <cp:contentStatus/>
</cp:coreProperties>
</file>